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4000" windowHeight="9600" tabRatio="473" activeTab="1"/>
  </bookViews>
  <sheets>
    <sheet name="Лист1" sheetId="1" r:id="rId1"/>
    <sheet name="Лист2" sheetId="2" r:id="rId2"/>
  </sheets>
  <definedNames>
    <definedName name="_xlnm._FilterDatabase" localSheetId="1" hidden="1">Лист2!$A$9:$I$245</definedName>
    <definedName name="_xlnm.Print_Area" localSheetId="1">Лист2!$A$1:$L$250</definedName>
  </definedNames>
  <calcPr calcId="125725"/>
</workbook>
</file>

<file path=xl/calcChain.xml><?xml version="1.0" encoding="utf-8"?>
<calcChain xmlns="http://schemas.openxmlformats.org/spreadsheetml/2006/main">
  <c r="J190" i="2"/>
  <c r="J186"/>
  <c r="J240" s="1"/>
  <c r="F242"/>
  <c r="J242"/>
  <c r="L242"/>
  <c r="K242"/>
  <c r="I242"/>
  <c r="H242"/>
  <c r="G242"/>
  <c r="F243"/>
  <c r="J188"/>
  <c r="F188" s="1"/>
  <c r="F224"/>
  <c r="J234"/>
  <c r="F236"/>
  <c r="F230"/>
  <c r="F218"/>
  <c r="F212"/>
  <c r="F206"/>
  <c r="F200"/>
  <c r="F194"/>
  <c r="G243"/>
  <c r="H243"/>
  <c r="I243"/>
  <c r="J243"/>
  <c r="K243"/>
  <c r="L243"/>
  <c r="F182"/>
  <c r="F176"/>
  <c r="F170"/>
  <c r="F164"/>
  <c r="F158"/>
  <c r="F152"/>
  <c r="F146"/>
  <c r="F140" l="1"/>
  <c r="F134"/>
  <c r="F128"/>
  <c r="F122"/>
  <c r="H117"/>
  <c r="I117"/>
  <c r="J117"/>
  <c r="K117"/>
  <c r="L117"/>
  <c r="F116"/>
  <c r="F110"/>
  <c r="F104" l="1"/>
  <c r="F98"/>
  <c r="F92"/>
  <c r="F80"/>
  <c r="F86"/>
  <c r="F74"/>
  <c r="F68"/>
  <c r="F57"/>
  <c r="F62"/>
  <c r="F56"/>
  <c r="F50"/>
  <c r="F44"/>
  <c r="F45"/>
  <c r="F38"/>
  <c r="F32"/>
  <c r="F26"/>
  <c r="F20"/>
  <c r="F14"/>
  <c r="G15"/>
  <c r="H15"/>
  <c r="I15"/>
  <c r="J15"/>
  <c r="K15"/>
  <c r="L15"/>
  <c r="F239" l="1"/>
  <c r="F238"/>
  <c r="F237"/>
  <c r="F235"/>
  <c r="L234"/>
  <c r="K234"/>
  <c r="I234"/>
  <c r="H234"/>
  <c r="G234"/>
  <c r="F234" l="1"/>
  <c r="J118"/>
  <c r="J115"/>
  <c r="J82"/>
  <c r="J81"/>
  <c r="J79"/>
  <c r="J16"/>
  <c r="J13"/>
  <c r="I13"/>
  <c r="F19" l="1"/>
  <c r="F21"/>
  <c r="F22"/>
  <c r="F23"/>
  <c r="F25"/>
  <c r="F27"/>
  <c r="F28"/>
  <c r="F29"/>
  <c r="F31"/>
  <c r="F33"/>
  <c r="F35"/>
  <c r="F37"/>
  <c r="F39"/>
  <c r="F41"/>
  <c r="F43"/>
  <c r="F46"/>
  <c r="F47"/>
  <c r="F49"/>
  <c r="F51"/>
  <c r="F52"/>
  <c r="F53"/>
  <c r="F55"/>
  <c r="F58"/>
  <c r="F59"/>
  <c r="F61"/>
  <c r="F63"/>
  <c r="F64"/>
  <c r="F65"/>
  <c r="F73"/>
  <c r="F75"/>
  <c r="F76"/>
  <c r="F77"/>
  <c r="F85"/>
  <c r="F87"/>
  <c r="F88"/>
  <c r="F89"/>
  <c r="F91"/>
  <c r="F93"/>
  <c r="F95"/>
  <c r="F97"/>
  <c r="F99"/>
  <c r="F100"/>
  <c r="F101"/>
  <c r="F103"/>
  <c r="F105"/>
  <c r="F107"/>
  <c r="F109"/>
  <c r="F111"/>
  <c r="F113"/>
  <c r="F121"/>
  <c r="F123"/>
  <c r="F125"/>
  <c r="F127"/>
  <c r="F129"/>
  <c r="F130"/>
  <c r="F131"/>
  <c r="F133"/>
  <c r="F135"/>
  <c r="F136"/>
  <c r="F137"/>
  <c r="F139"/>
  <c r="F141"/>
  <c r="F142"/>
  <c r="F143"/>
  <c r="F145"/>
  <c r="F147"/>
  <c r="F148"/>
  <c r="F149"/>
  <c r="F151"/>
  <c r="F153"/>
  <c r="F155"/>
  <c r="F157"/>
  <c r="F159"/>
  <c r="F160"/>
  <c r="F161"/>
  <c r="F167"/>
  <c r="F165"/>
  <c r="F163"/>
  <c r="F169"/>
  <c r="F171"/>
  <c r="F172"/>
  <c r="F173"/>
  <c r="F175"/>
  <c r="F177"/>
  <c r="F179"/>
  <c r="F181"/>
  <c r="F183"/>
  <c r="F184"/>
  <c r="F185"/>
  <c r="F193"/>
  <c r="F195"/>
  <c r="F196"/>
  <c r="F197"/>
  <c r="F199"/>
  <c r="F201"/>
  <c r="F202"/>
  <c r="F203"/>
  <c r="F205"/>
  <c r="F207"/>
  <c r="F209"/>
  <c r="F211"/>
  <c r="F213"/>
  <c r="F215"/>
  <c r="F217"/>
  <c r="F219"/>
  <c r="F220"/>
  <c r="F221"/>
  <c r="F223"/>
  <c r="F225"/>
  <c r="F226"/>
  <c r="F227"/>
  <c r="F229"/>
  <c r="F231"/>
  <c r="F232"/>
  <c r="F233"/>
  <c r="K228"/>
  <c r="L228"/>
  <c r="K222"/>
  <c r="L222"/>
  <c r="J210"/>
  <c r="K210"/>
  <c r="L210"/>
  <c r="L204"/>
  <c r="K198"/>
  <c r="L198"/>
  <c r="J192"/>
  <c r="K192"/>
  <c r="L192"/>
  <c r="K180"/>
  <c r="L180"/>
  <c r="K174"/>
  <c r="L174"/>
  <c r="K168"/>
  <c r="L168"/>
  <c r="L162"/>
  <c r="L156"/>
  <c r="L150"/>
  <c r="K144"/>
  <c r="L144"/>
  <c r="L138"/>
  <c r="K132"/>
  <c r="L132"/>
  <c r="L126"/>
  <c r="L115"/>
  <c r="L118"/>
  <c r="L119"/>
  <c r="L120"/>
  <c r="K108"/>
  <c r="L108"/>
  <c r="K102"/>
  <c r="L102"/>
  <c r="K96"/>
  <c r="L96"/>
  <c r="L90"/>
  <c r="L79"/>
  <c r="L81"/>
  <c r="L82"/>
  <c r="L83"/>
  <c r="L84"/>
  <c r="L67"/>
  <c r="L69"/>
  <c r="L70"/>
  <c r="L71"/>
  <c r="L72"/>
  <c r="L66" s="1"/>
  <c r="L60"/>
  <c r="K60"/>
  <c r="L78" l="1"/>
  <c r="L114"/>
  <c r="L13"/>
  <c r="L241" s="1"/>
  <c r="L16"/>
  <c r="L244" s="1"/>
  <c r="L17"/>
  <c r="L245" s="1"/>
  <c r="L18"/>
  <c r="K13"/>
  <c r="K16"/>
  <c r="K17"/>
  <c r="K18"/>
  <c r="L54"/>
  <c r="L48"/>
  <c r="L42"/>
  <c r="L36"/>
  <c r="L30"/>
  <c r="L24"/>
  <c r="L240" l="1"/>
  <c r="L12"/>
  <c r="I208"/>
  <c r="F208" s="1"/>
  <c r="I40"/>
  <c r="I16" s="1"/>
  <c r="I228"/>
  <c r="J228"/>
  <c r="H228"/>
  <c r="G228"/>
  <c r="I124"/>
  <c r="I84"/>
  <c r="I94"/>
  <c r="I82" s="1"/>
  <c r="F228" l="1"/>
  <c r="I204"/>
  <c r="I118"/>
  <c r="I190"/>
  <c r="H94"/>
  <c r="F94" s="1"/>
  <c r="H112"/>
  <c r="F112" s="1"/>
  <c r="H166"/>
  <c r="F166" s="1"/>
  <c r="H154"/>
  <c r="F154" s="1"/>
  <c r="H106"/>
  <c r="F106" s="1"/>
  <c r="H40"/>
  <c r="F40" s="1"/>
  <c r="H34"/>
  <c r="F34" s="1"/>
  <c r="H115" l="1"/>
  <c r="I189"/>
  <c r="I187"/>
  <c r="I115"/>
  <c r="J60"/>
  <c r="I60"/>
  <c r="H60"/>
  <c r="G60"/>
  <c r="J180"/>
  <c r="I180"/>
  <c r="H180"/>
  <c r="G180"/>
  <c r="F180" l="1"/>
  <c r="F60"/>
  <c r="K204"/>
  <c r="K191"/>
  <c r="K190"/>
  <c r="K189"/>
  <c r="K187"/>
  <c r="K162"/>
  <c r="K156"/>
  <c r="K150"/>
  <c r="K138"/>
  <c r="K126"/>
  <c r="K120"/>
  <c r="K119"/>
  <c r="K118"/>
  <c r="K115"/>
  <c r="K90"/>
  <c r="K84"/>
  <c r="K83"/>
  <c r="K82"/>
  <c r="K81"/>
  <c r="K79"/>
  <c r="K24"/>
  <c r="K67"/>
  <c r="K69"/>
  <c r="K70"/>
  <c r="K71"/>
  <c r="K72"/>
  <c r="K66" s="1"/>
  <c r="J72"/>
  <c r="J66" s="1"/>
  <c r="K54"/>
  <c r="K48"/>
  <c r="K42"/>
  <c r="K36"/>
  <c r="K30"/>
  <c r="K12" l="1"/>
  <c r="K114"/>
  <c r="K78"/>
  <c r="K245"/>
  <c r="K244"/>
  <c r="K186"/>
  <c r="K241"/>
  <c r="H178"/>
  <c r="F178" s="1"/>
  <c r="H189"/>
  <c r="K240" l="1"/>
  <c r="H118"/>
  <c r="G174"/>
  <c r="I174"/>
  <c r="J174"/>
  <c r="H174"/>
  <c r="G108"/>
  <c r="I108"/>
  <c r="J108"/>
  <c r="H108"/>
  <c r="F108" l="1"/>
  <c r="F174"/>
  <c r="G214"/>
  <c r="F214" s="1"/>
  <c r="G13" l="1"/>
  <c r="F13" s="1"/>
  <c r="H13"/>
  <c r="F15"/>
  <c r="G16"/>
  <c r="H16"/>
  <c r="G17"/>
  <c r="H17"/>
  <c r="I17"/>
  <c r="J17"/>
  <c r="G187"/>
  <c r="H187"/>
  <c r="J187"/>
  <c r="G189"/>
  <c r="J189"/>
  <c r="G190"/>
  <c r="H190"/>
  <c r="G191"/>
  <c r="H191"/>
  <c r="I191"/>
  <c r="J191"/>
  <c r="G119"/>
  <c r="G117"/>
  <c r="G115"/>
  <c r="H102"/>
  <c r="I102"/>
  <c r="J102"/>
  <c r="H96"/>
  <c r="I96"/>
  <c r="J96"/>
  <c r="J90"/>
  <c r="I90"/>
  <c r="H90"/>
  <c r="H84"/>
  <c r="J84"/>
  <c r="H83"/>
  <c r="I83"/>
  <c r="J83"/>
  <c r="H81"/>
  <c r="I81"/>
  <c r="H79"/>
  <c r="I79"/>
  <c r="H72"/>
  <c r="H66" s="1"/>
  <c r="I72"/>
  <c r="I66" s="1"/>
  <c r="H71"/>
  <c r="I71"/>
  <c r="J71"/>
  <c r="H70"/>
  <c r="I70"/>
  <c r="I244" s="1"/>
  <c r="J70"/>
  <c r="H69"/>
  <c r="I69"/>
  <c r="J69"/>
  <c r="H67"/>
  <c r="I67"/>
  <c r="J67"/>
  <c r="J78" l="1"/>
  <c r="I241"/>
  <c r="F190"/>
  <c r="F191"/>
  <c r="F187"/>
  <c r="F17"/>
  <c r="F189"/>
  <c r="F16"/>
  <c r="I78"/>
  <c r="H82"/>
  <c r="H244" s="1"/>
  <c r="H241"/>
  <c r="H78"/>
  <c r="J222" l="1"/>
  <c r="I222"/>
  <c r="H222"/>
  <c r="G222"/>
  <c r="F222" l="1"/>
  <c r="J168"/>
  <c r="I168"/>
  <c r="H168"/>
  <c r="G168"/>
  <c r="F168" l="1"/>
  <c r="J244"/>
  <c r="J204" l="1"/>
  <c r="J198"/>
  <c r="J162"/>
  <c r="J156"/>
  <c r="J150"/>
  <c r="J144"/>
  <c r="J138"/>
  <c r="J132"/>
  <c r="J126"/>
  <c r="J120"/>
  <c r="J119"/>
  <c r="F117"/>
  <c r="F115"/>
  <c r="J54"/>
  <c r="J48"/>
  <c r="J42"/>
  <c r="J36"/>
  <c r="J30"/>
  <c r="J24"/>
  <c r="J18"/>
  <c r="J12" l="1"/>
  <c r="J114"/>
  <c r="J241"/>
  <c r="J245"/>
  <c r="G144"/>
  <c r="F144" l="1"/>
  <c r="I144"/>
  <c r="H144"/>
  <c r="I24" l="1"/>
  <c r="H24"/>
  <c r="G24"/>
  <c r="F24" l="1"/>
  <c r="G124"/>
  <c r="F124" s="1"/>
  <c r="G118" l="1"/>
  <c r="F118" s="1"/>
  <c r="G82"/>
  <c r="F82" s="1"/>
  <c r="H204" l="1"/>
  <c r="G204"/>
  <c r="I138"/>
  <c r="H138"/>
  <c r="G138"/>
  <c r="I132"/>
  <c r="H132"/>
  <c r="G132"/>
  <c r="I126"/>
  <c r="H126"/>
  <c r="G126"/>
  <c r="I120"/>
  <c r="H120"/>
  <c r="G120"/>
  <c r="G84"/>
  <c r="F84" s="1"/>
  <c r="F138" l="1"/>
  <c r="F132"/>
  <c r="F126"/>
  <c r="F120"/>
  <c r="F204"/>
  <c r="I18"/>
  <c r="H18"/>
  <c r="G18"/>
  <c r="F18" l="1"/>
  <c r="I198"/>
  <c r="H198"/>
  <c r="G198"/>
  <c r="G210"/>
  <c r="F198" l="1"/>
  <c r="I150"/>
  <c r="I119"/>
  <c r="H119"/>
  <c r="F119" l="1"/>
  <c r="G67"/>
  <c r="F67" s="1"/>
  <c r="G69"/>
  <c r="F69" s="1"/>
  <c r="G70"/>
  <c r="F70" s="1"/>
  <c r="F244" s="1"/>
  <c r="G71"/>
  <c r="G72"/>
  <c r="F72" s="1"/>
  <c r="F71" l="1"/>
  <c r="G244"/>
  <c r="G66"/>
  <c r="F66" s="1"/>
  <c r="G30" l="1"/>
  <c r="G79"/>
  <c r="F79" s="1"/>
  <c r="F241" s="1"/>
  <c r="G81"/>
  <c r="F81" s="1"/>
  <c r="G83"/>
  <c r="G90"/>
  <c r="F90" s="1"/>
  <c r="G96"/>
  <c r="F96" s="1"/>
  <c r="G102"/>
  <c r="F102" s="1"/>
  <c r="G192"/>
  <c r="H192"/>
  <c r="I192"/>
  <c r="I216"/>
  <c r="H216"/>
  <c r="G216"/>
  <c r="I210"/>
  <c r="H210"/>
  <c r="I162"/>
  <c r="H162"/>
  <c r="G162"/>
  <c r="I156"/>
  <c r="H156"/>
  <c r="G156"/>
  <c r="H150"/>
  <c r="G150"/>
  <c r="I54"/>
  <c r="H54"/>
  <c r="G54"/>
  <c r="I48"/>
  <c r="H48"/>
  <c r="G48"/>
  <c r="I42"/>
  <c r="H42"/>
  <c r="G42"/>
  <c r="G36"/>
  <c r="H36"/>
  <c r="I36"/>
  <c r="I30"/>
  <c r="I186" l="1"/>
  <c r="I12"/>
  <c r="F42"/>
  <c r="F192"/>
  <c r="F150"/>
  <c r="F210"/>
  <c r="F83"/>
  <c r="F245" s="1"/>
  <c r="G245"/>
  <c r="F54"/>
  <c r="F162"/>
  <c r="F36"/>
  <c r="F48"/>
  <c r="F156"/>
  <c r="F216"/>
  <c r="I114"/>
  <c r="G78"/>
  <c r="F78" s="1"/>
  <c r="G241"/>
  <c r="G114"/>
  <c r="H114"/>
  <c r="G186"/>
  <c r="H186"/>
  <c r="G12"/>
  <c r="I245"/>
  <c r="H245"/>
  <c r="H30"/>
  <c r="F30" s="1"/>
  <c r="F12" l="1"/>
  <c r="F114"/>
  <c r="F186"/>
  <c r="I240"/>
  <c r="G240"/>
  <c r="H12"/>
  <c r="H240" s="1"/>
  <c r="F240" l="1"/>
</calcChain>
</file>

<file path=xl/sharedStrings.xml><?xml version="1.0" encoding="utf-8"?>
<sst xmlns="http://schemas.openxmlformats.org/spreadsheetml/2006/main" count="449" uniqueCount="193">
  <si>
    <t>Задача 2</t>
  </si>
  <si>
    <t>Задача 3</t>
  </si>
  <si>
    <t>3.2.</t>
  </si>
  <si>
    <t>3.4. ЕДШИ</t>
  </si>
  <si>
    <t>3.5. НДШИ</t>
  </si>
  <si>
    <t>3.6. ДХШ</t>
  </si>
  <si>
    <t>3.7. педагоги</t>
  </si>
  <si>
    <t>3.3. антитеррор</t>
  </si>
  <si>
    <t>3.1. оснащение</t>
  </si>
  <si>
    <t>Задача 4</t>
  </si>
  <si>
    <t>Задача 5</t>
  </si>
  <si>
    <t>Задача 6</t>
  </si>
  <si>
    <t>Задача 7</t>
  </si>
  <si>
    <t>Задача 8</t>
  </si>
  <si>
    <t>Задача 9</t>
  </si>
  <si>
    <t>9.1.</t>
  </si>
  <si>
    <t>9.2.</t>
  </si>
  <si>
    <t>9.3.</t>
  </si>
  <si>
    <t>9.4.</t>
  </si>
  <si>
    <t>Задача 10</t>
  </si>
  <si>
    <t>10.1.</t>
  </si>
  <si>
    <t>10.2.</t>
  </si>
  <si>
    <t>2.1.</t>
  </si>
  <si>
    <t>2.2.</t>
  </si>
  <si>
    <t>2.3.</t>
  </si>
  <si>
    <t>5.1.</t>
  </si>
  <si>
    <t>5.2.</t>
  </si>
  <si>
    <t>5.3.</t>
  </si>
  <si>
    <t>5.4.</t>
  </si>
  <si>
    <t>5.5. ецкид</t>
  </si>
  <si>
    <t>5.6. зцкид</t>
  </si>
  <si>
    <t>5.7. мдк</t>
  </si>
  <si>
    <t xml:space="preserve">Задача 1 </t>
  </si>
  <si>
    <t>2019 мун</t>
  </si>
  <si>
    <t>2019 общ</t>
  </si>
  <si>
    <t>2021 мун</t>
  </si>
  <si>
    <t>2021 общ</t>
  </si>
  <si>
    <t>фед</t>
  </si>
  <si>
    <t>ИТОГО мун:</t>
  </si>
  <si>
    <t>респ:</t>
  </si>
  <si>
    <t>итого общее:</t>
  </si>
  <si>
    <t>2020 мун</t>
  </si>
  <si>
    <t>2020 общ</t>
  </si>
  <si>
    <t>2022 мун</t>
  </si>
  <si>
    <t>2022 общ</t>
  </si>
  <si>
    <t>9.5.</t>
  </si>
  <si>
    <t xml:space="preserve"> задача 1</t>
  </si>
  <si>
    <t>Всего в т.ч.</t>
  </si>
  <si>
    <t>№ п/п</t>
  </si>
  <si>
    <t xml:space="preserve">Мероприятия по реализации муниципальной
программы
</t>
  </si>
  <si>
    <t xml:space="preserve">Срок исполне
ния мероприятия
</t>
  </si>
  <si>
    <t>Ответственный за выполнение мероприятия программы</t>
  </si>
  <si>
    <t>Источники финансирования</t>
  </si>
  <si>
    <t>Всего (тыс. руб.)</t>
  </si>
  <si>
    <t>2021 год</t>
  </si>
  <si>
    <t>1.</t>
  </si>
  <si>
    <t>федеральный бюджет</t>
  </si>
  <si>
    <t>бюджет Республики Крым</t>
  </si>
  <si>
    <t>муниципальный бюджет</t>
  </si>
  <si>
    <t>внебюджетные источники</t>
  </si>
  <si>
    <t>1.1.</t>
  </si>
  <si>
    <t>1.2.</t>
  </si>
  <si>
    <t>1.3.</t>
  </si>
  <si>
    <t>1.4.</t>
  </si>
  <si>
    <t>2.</t>
  </si>
  <si>
    <t>3.</t>
  </si>
  <si>
    <t>3.1.</t>
  </si>
  <si>
    <t>3.3.</t>
  </si>
  <si>
    <t>4.</t>
  </si>
  <si>
    <t>4.1.</t>
  </si>
  <si>
    <t>4.2.</t>
  </si>
  <si>
    <t>2022 год</t>
  </si>
  <si>
    <t>Итого</t>
  </si>
  <si>
    <r>
      <rPr>
        <b/>
        <sz val="10"/>
        <color theme="1"/>
        <rFont val="Times New Roman"/>
        <family val="1"/>
        <charset val="204"/>
      </rPr>
      <t>Всего</t>
    </r>
    <r>
      <rPr>
        <sz val="10"/>
        <color theme="1"/>
        <rFont val="Times New Roman"/>
        <family val="1"/>
        <charset val="204"/>
      </rPr>
      <t xml:space="preserve">
</t>
    </r>
    <r>
      <rPr>
        <b/>
        <u/>
        <sz val="10"/>
        <color theme="1"/>
        <rFont val="Times New Roman"/>
        <family val="1"/>
        <charset val="204"/>
      </rPr>
      <t xml:space="preserve">
</t>
    </r>
  </si>
  <si>
    <t>2023 год</t>
  </si>
  <si>
    <t>1.5.</t>
  </si>
  <si>
    <t>4.3.</t>
  </si>
  <si>
    <t>Объем финансирования по годам (тыс.руб.)</t>
  </si>
  <si>
    <t>Ресурсное обеспечение и прогнозная оценка расходов на реализацию муниципальной программы "Развитие культуры и укрепление межнационального согласия на территории городского округа Евпатория Республики Крым" по источникам финансирования</t>
  </si>
  <si>
    <t>5.</t>
  </si>
  <si>
    <t xml:space="preserve">Сохранение и популяризация культурного наследия, поддержка и развитие всех видов и жанров искусства
</t>
  </si>
  <si>
    <t xml:space="preserve">Создание благоприятных условий для гармоничного развития межнациональных и межконфессиональных отношений
</t>
  </si>
  <si>
    <t xml:space="preserve">Обеспечение прав граждан на участие в культурной жизни городского округа, творческую самореализацию, стимулирование творческой активности населения
</t>
  </si>
  <si>
    <t>УКиМО</t>
  </si>
  <si>
    <t xml:space="preserve">Повышение культурного уровня евпаторийцев посредством привлечения населения к участию в культурно-массовых мероприятиях, популяризации деятельности музеев, библиотек. Разработка новых методик проведения культурно-массовой работы в городе
</t>
  </si>
  <si>
    <t>Финансовое и материально-техническое обеспечение деятельности МАУ городского округа Евпатория Республики Крым "Евпаторийский культурно-этнографический центр "Малый Иерусалим"</t>
  </si>
  <si>
    <t xml:space="preserve">Развитие инфраструктуры отрасли культуры, достижение качественного уровня предоставляемых услуг
</t>
  </si>
  <si>
    <t>УКиМО, МБУК "Театр-студия кукол "Марионетки"</t>
  </si>
  <si>
    <t>УКиМО, МБУК "Евпаторийский центр культуры и досуга"</t>
  </si>
  <si>
    <t>УКиМО, МБУК "Евпаторийская централизованная библиотечная система"</t>
  </si>
  <si>
    <t>УКиМО, МКУ "ЦООК"</t>
  </si>
  <si>
    <t>2021-2022</t>
  </si>
  <si>
    <t>Компенсация расходов на оплату жилых помещений, отопления и электроэнергии педагогическим работникам, проживающим в сельской местности и работающим в муниципальных образовательных организациях, расположенных в сельской местности</t>
  </si>
  <si>
    <t>Отдел городского строительства администрации города Евпатории Республики Крым</t>
  </si>
  <si>
    <t>3.4.</t>
  </si>
  <si>
    <t>4.5.</t>
  </si>
  <si>
    <t>4.6.</t>
  </si>
  <si>
    <t>4.7.</t>
  </si>
  <si>
    <t>4.4.</t>
  </si>
  <si>
    <t>5.5.</t>
  </si>
  <si>
    <t>1.6.</t>
  </si>
  <si>
    <t xml:space="preserve">Материально-техническое обеспечение проведения культурно-массовых мероприятий </t>
  </si>
  <si>
    <t>Развитие и укрепление материально-технической базы, оснащение оборудованием муниципальных музеев и библиотек</t>
  </si>
  <si>
    <t xml:space="preserve"> Комплектование книжных фондов муниципальных библиотек</t>
  </si>
  <si>
    <t>1.7.</t>
  </si>
  <si>
    <t xml:space="preserve"> Модернизация библиотек в части комплектования книжных фондов библиотек муниципального бюджетного учреждения культуры «Евпаторийская централизованная библиотечная система» в целях поддержки отрасли культуры за счет средств резервного фонда Правительства Российской Федерации</t>
  </si>
  <si>
    <t>4.8.</t>
  </si>
  <si>
    <t>2021-2024</t>
  </si>
  <si>
    <t>2024 год</t>
  </si>
  <si>
    <t>4.9.</t>
  </si>
  <si>
    <t xml:space="preserve">Модернизация библиотек в части комплектования книжных фондов библиотек муниципального бюджетного учреждения культуры «Евпаторийская централизованная библиотечная система» в целях поддержки отрасли культуры </t>
  </si>
  <si>
    <t>Проведение культурно-массовых мероприятий, направленных на развитие национальных культур и традиций, социально-культурную адаптацию репрессированных народов, противодействие проявлениям ксенофобии и укрепление единства народов, проживающих на территории городского округа</t>
  </si>
  <si>
    <t>5.6.</t>
  </si>
  <si>
    <t xml:space="preserve">Установка мемориальных знаков, проведение восстановительных работ по сохранению объектов культурного наследия в рамках реализации федеральной целевой программы «Увековечение памяти погибших при защите Отечества на 2019 –2024 годы»
</t>
  </si>
  <si>
    <t>Мероприятия по увековечению памяти погибших при защите Отечества</t>
  </si>
  <si>
    <r>
      <t xml:space="preserve">Развитие и укрепление материально-технической базы детских школ искусств и театров, приобретение музыкальных иструментов </t>
    </r>
    <r>
      <rPr>
        <sz val="10"/>
        <color rgb="FF0070C0"/>
        <rFont val="Times New Roman"/>
        <family val="1"/>
        <charset val="204"/>
      </rPr>
      <t/>
    </r>
  </si>
  <si>
    <t xml:space="preserve">Финансовое и материально-техническое обеспечение деятельности МБУ ДО "Евпаторийская детская школа искусств" </t>
  </si>
  <si>
    <t xml:space="preserve">Финансовое и материально-техническое обеспечение деятельности МБУ ДО "Новоозерновская детская школа искусств" </t>
  </si>
  <si>
    <t xml:space="preserve">Финансовое и материально-техническое обеспечение деятельности МБУ ДО "Евпаторийская детская художественная школа им. Ю.В.Волкова" </t>
  </si>
  <si>
    <t>Развитие  и укрепление материально-технической базы культурно-досуговых учреждений</t>
  </si>
  <si>
    <t xml:space="preserve">Финансовое и материально-техническое обеспечение деятельности МБУК "Евпаторийский центр культуры и досуга" </t>
  </si>
  <si>
    <t xml:space="preserve">Финансовое и материально-техническое обеспечение деятельности МБУК "Заозерненский центр культуры и досуга"  </t>
  </si>
  <si>
    <t xml:space="preserve">Финансовое и материально-техническое обеспечение деятельности МБУК "Мирновский дом культуры" </t>
  </si>
  <si>
    <r>
      <rPr>
        <sz val="10"/>
        <rFont val="Times New Roman"/>
        <family val="1"/>
        <charset val="204"/>
      </rPr>
      <t>Финансовое и материально-техническое обеспечение деятельности МБУК "Евпаторийский краеведческий музей"</t>
    </r>
    <r>
      <rPr>
        <b/>
        <sz val="10"/>
        <rFont val="Times New Roman"/>
        <family val="1"/>
        <charset val="204"/>
      </rPr>
      <t xml:space="preserve">  </t>
    </r>
  </si>
  <si>
    <t xml:space="preserve">Финансовое и материально-техническое обеспечение деятельности МБУК "Евпаторийская централизованная библиотечная система" </t>
  </si>
  <si>
    <t>Финансовое и материально-техническое обеспечение деятельности МБУК «Театр-студия кукол «Марионетки»</t>
  </si>
  <si>
    <t xml:space="preserve"> Обеспечение условий антитеррористической защищенности и пожарной безопасности в образовательных учреждениях сферы культуры, театре</t>
  </si>
  <si>
    <t>3.5.</t>
  </si>
  <si>
    <t>Обеспечение условий антитеррористической защищенности и пожарной безопасности в культурно-досуговых учреждениях</t>
  </si>
  <si>
    <t>4.10.</t>
  </si>
  <si>
    <t>Обеспечение условий антитеррористической защищенности и пожарной безопасности в музеях, библиотеках</t>
  </si>
  <si>
    <t xml:space="preserve">Капитальный ремонт муниципального бюджетного учреждения дополнительного образования «Евпаторийская детская школа искусств», расположенного по адресу: Республика Крым, г. Евпатория, ул. Демышева, 129 </t>
  </si>
  <si>
    <t>2025 год</t>
  </si>
  <si>
    <t>4.11.</t>
  </si>
  <si>
    <t>1.8.</t>
  </si>
  <si>
    <t xml:space="preserve">Создание модельных муниципальных библиотек </t>
  </si>
  <si>
    <t>Поддержка творческой деятельности и техническое оснащение детских и кукольных театров в рамках реализации основного мероприятия «Совершенствование и обеспечение деятельности учреждений отрасли «Культура, искусство и кинематография» подпрограммы «Развитие культуры Республики Крым» Государственной программы Республики Крым «Развитие культуры, архивного дела и сохранение объектов культурного наследия Республики Крым»</t>
  </si>
  <si>
    <t>2021-2023</t>
  </si>
  <si>
    <t xml:space="preserve"> </t>
  </si>
  <si>
    <t xml:space="preserve"> Отдел городского строительства администрации города Евпатории Республики Крым                                                                                                                                                                         </t>
  </si>
  <si>
    <t>2022-2023</t>
  </si>
  <si>
    <t>Осуществление работ по строительству, реконструкции, капитальному и текущему ремонту учреждений культуры, в том числе являющихся памятниками архитектуры (проектно-изыскательные, проектно-сметные, строительно-монтажные работы, историко-архитектурные заключения, экспертиза сметной стоимости, приобретение стройматериалов); разработка проекта модернизации помещений</t>
  </si>
  <si>
    <t>5.7.</t>
  </si>
  <si>
    <t xml:space="preserve">Разработка документации по определению границ территории и зон охраны памятников и проведение государственной историко-культурной экспертизы проектной документации </t>
  </si>
  <si>
    <t xml:space="preserve"> Отдел архитектуры и градостроительства администрации города Евпатории Республики Крым                                                                                                                                                                         </t>
  </si>
  <si>
    <t>2026 год</t>
  </si>
  <si>
    <t>Финансовое и материально-техническое обеспечение деятельности МКУ «Центр обслуживания организаций культуры» по реализации возложенных полномочий до 31.08.2023</t>
  </si>
  <si>
    <t xml:space="preserve">
</t>
  </si>
  <si>
    <t xml:space="preserve">Начальник департамента культуры, спорта, молодежной политики   </t>
  </si>
  <si>
    <t>Е.А. Иванова</t>
  </si>
  <si>
    <t xml:space="preserve">и межнациональных отношений администрации города Евпатории Республики Крым                                                                                       </t>
  </si>
  <si>
    <t xml:space="preserve">2021-2026 </t>
  </si>
  <si>
    <t>2021-2022, 2024</t>
  </si>
  <si>
    <t>2021 - 2026</t>
  </si>
  <si>
    <t xml:space="preserve">2021 - 2026 </t>
  </si>
  <si>
    <t xml:space="preserve"> 2021-2026</t>
  </si>
  <si>
    <t>2021-2026</t>
  </si>
  <si>
    <t>2021-2024, 2026</t>
  </si>
  <si>
    <t xml:space="preserve">2021-2024, 2026 </t>
  </si>
  <si>
    <t>2021, 2024</t>
  </si>
  <si>
    <t>ДКСМПиМО АГЕ РК, МБУК "Театр-студия кукол "Марионетки", МБУ ДО "ЕДШИ", МБУ ДО "НДШИ", МБУ ДО "ЕДХШ им.Ю.В.Волкова"</t>
  </si>
  <si>
    <t>ДКСМПиМО АГЕ РК, МБУ ДО "ЕДШИ", МБУ ДО "НДШИ", МБУДО "ЕДХШ им.Ю.В.Волкова", МБУК "Театр-студия кукол "Марионетки"</t>
  </si>
  <si>
    <t xml:space="preserve">ДКСМПиМО АГЕ РК, МБУ ДО "ЕДШИ", МБУ ДО "НДШИ", МБУДО "ЕДХШ им.Ю.В.Волкова", МБУК "Театр-студия кукол "Марионетки" </t>
  </si>
  <si>
    <t>ДКСМПиМО АГЕ РК, МБУК "Театр-студия кукол "Марионетки"</t>
  </si>
  <si>
    <t>ДКСМПиМО АГЕ РК, МБУ ДО "ЕДШИ"</t>
  </si>
  <si>
    <t>ДКСМПиМО АГЕ РК, МБУ ДО "НДШИ"</t>
  </si>
  <si>
    <t>ДКСМПиМО АГЕ РК, МБУДО "ЕДХШ им.Ю.В.Волкова"</t>
  </si>
  <si>
    <t>ДКСМПиМО АГЕ РК, учреждения культуры и дополнительного образования в сфере культуры, подведомственные ДКСМПиМО АГЕ РК</t>
  </si>
  <si>
    <t>ДКСМПиМО АГЕ РК, МБУК "Евпаторийский центр культуры и досуга", МБУК "Заозерненский центр культуры и досуга", МБУК "Мирновский дом культуры"</t>
  </si>
  <si>
    <t>ДКСМПиМО АГЕ РК, МБУК "Заозерненский центр культуры и досуга", МБУК "Мирновский дом культуры", МБУК "Евпаторийский центр культуры и досуга"</t>
  </si>
  <si>
    <t>ДКСМПиМО АГЕ РК, МБУК "Евпаторийский центр культуры и досуга"</t>
  </si>
  <si>
    <t>ДКСМПиМО АГЕ РК, МБУК "Заозерненский центр культуры и досуга"</t>
  </si>
  <si>
    <t>ДКСМПиМО АГЕ РК, МБУК "Мирновский дом культуры"</t>
  </si>
  <si>
    <t>ДКСМПиМО АГЕ РК, МБУК "Евпаторийский центр культуры и досуга", МБУК "Заозерненский центр культуры и досуга", МБУК "Мирновский дом культуры", МБУК "Евпаторийский краеведческий музей", МАУ "ЕКЭЦ "Малый Иерусалим", МБУК "Евпаторийская централизованная библиотечная система"</t>
  </si>
  <si>
    <t>ДКСМПиМО АГЕ РК</t>
  </si>
  <si>
    <t>ДКСМПиМО АГЕ РК, МБУК "Евпаторийская централизованная библиотечная система", МБУК "Заозерненский центр культуры и досуга"</t>
  </si>
  <si>
    <t>ДКСМПиМО АГЕ РК, МБУК "Евпаторийский краеведческий музей",  МБУК "Евпаторийская централизованная библиотечная система", МАУ "ЕКЭЦ "Малый Иерусалим"</t>
  </si>
  <si>
    <t>ДКСМПиМО АГЕ РК, МБУК "Евпаторийская централизованная библиотечная система"</t>
  </si>
  <si>
    <t>ДКСМПиМО АГЕ РК, МБУК "Евпаторийский краеведческий музей"</t>
  </si>
  <si>
    <t>ДКСМПиМО АГЕ РК, МАУ "ЕКЭЦ "Малый Иерусалим"</t>
  </si>
  <si>
    <t>ДКСМПиМО АГЕ РК, МБУК "Евпаторийский краеведческий музей", МБУК "Евпаторийская централизованная библиотечная система"</t>
  </si>
  <si>
    <t>2022-2024</t>
  </si>
  <si>
    <t>ДКСМПиМО АГЕ РК, учреждения культуры и дополнительного образования в сфере культуры, подведомственные ДКСМПиМО АГЕ РК, 
отдел городского строительства администрации города Евпатории Республики Крым</t>
  </si>
  <si>
    <t xml:space="preserve">ДКСМПиМО АГЕ РК, учреждения культуры и дополнительного образования в сфере культуры, подведомственные ДКСМПиМО АГЕ РК, Отдел городского строительства администрации города Евпатории Республики Крым, МБУК "Евпаторийская централизованная библиотечная система",  МБУК "Заозерненский центр культуры и досуга", МБУДО "ЕДХШ им.Ю.В.Волкова", МБУ ДО "Евпаторийская детская школа искусств"                                                                                                                                                            </t>
  </si>
  <si>
    <t>УКиМО, учреждения  подведомственные УКиМО</t>
  </si>
  <si>
    <r>
      <rPr>
        <sz val="10"/>
        <rFont val="Times New Roman"/>
        <family val="1"/>
        <charset val="204"/>
      </rPr>
      <t>Финансовое, материально-техническое, информационное, методическое, организационное, аналитическое обеспечение деятельности управления  культуры  и межнациональных отношений администрации города Евпатории Республики Крым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до 31.08.2023</t>
    </r>
  </si>
  <si>
    <t>Организация мероприятий в области культуры департаментом культуры, спорта, молодежной политики и межнациональных отношений администрации города Евпатории Республики Крым (до 31.08.2023 г. - управлением культуры и межнациональных отношений администрации города Евпатории Республики Крым)</t>
  </si>
  <si>
    <t>2022- 2024</t>
  </si>
  <si>
    <t xml:space="preserve">2021-2022 </t>
  </si>
  <si>
    <t>5.8.</t>
  </si>
  <si>
    <t>Капитальный ремонт библиотеки № 9 МБУК «ЕЦБС», расположенной по адресу: 297491, РФ, Республика Крым, г. Евпатория, пгт. Новоозёрное, ул. Молодежная, 1</t>
  </si>
  <si>
    <t>бюджеты субъектов Россйиской Федерации</t>
  </si>
  <si>
    <t>Проект приложения № 3 к муниципальной программе "Развитие культуры и укрепление межнационального согласия на территории городского округа Евпатория Республики Крым"</t>
  </si>
</sst>
</file>

<file path=xl/styles.xml><?xml version="1.0" encoding="utf-8"?>
<styleSheet xmlns="http://schemas.openxmlformats.org/spreadsheetml/2006/main">
  <numFmts count="7">
    <numFmt numFmtId="164" formatCode="_-* #,##0.00_-;\-* #,##0.00_-;_-* &quot;-&quot;??_-;_-@_-"/>
    <numFmt numFmtId="165" formatCode="0.00000"/>
    <numFmt numFmtId="166" formatCode="0.0000"/>
    <numFmt numFmtId="167" formatCode="_-* #,##0.00000_-;\-* #,##0.00000_-;_-* &quot;-&quot;??_-;_-@_-"/>
    <numFmt numFmtId="168" formatCode="#,##0.00000"/>
    <numFmt numFmtId="169" formatCode="0.000"/>
    <numFmt numFmtId="170" formatCode="#,##0.000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15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/>
    <xf numFmtId="0" fontId="1" fillId="0" borderId="0" xfId="0" applyFont="1"/>
    <xf numFmtId="16" fontId="0" fillId="0" borderId="0" xfId="0" applyNumberFormat="1" applyAlignment="1">
      <alignment horizontal="righ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2" borderId="0" xfId="0" applyFont="1" applyFill="1"/>
    <xf numFmtId="0" fontId="3" fillId="0" borderId="0" xfId="0" applyFont="1"/>
    <xf numFmtId="166" fontId="2" fillId="0" borderId="0" xfId="0" applyNumberFormat="1" applyFont="1"/>
    <xf numFmtId="0" fontId="5" fillId="0" borderId="0" xfId="0" applyFont="1" applyAlignment="1">
      <alignment horizontal="center"/>
    </xf>
    <xf numFmtId="167" fontId="7" fillId="4" borderId="1" xfId="1" applyNumberFormat="1" applyFont="1" applyFill="1" applyBorder="1" applyAlignment="1">
      <alignment horizontal="center" vertical="center" wrapText="1"/>
    </xf>
    <xf numFmtId="167" fontId="7" fillId="3" borderId="1" xfId="1" applyNumberFormat="1" applyFont="1" applyFill="1" applyBorder="1" applyAlignment="1">
      <alignment horizontal="center" vertical="center" wrapText="1"/>
    </xf>
    <xf numFmtId="167" fontId="4" fillId="0" borderId="2" xfId="1" applyNumberFormat="1" applyFont="1" applyBorder="1" applyAlignment="1">
      <alignment horizontal="center" vertical="center" wrapText="1"/>
    </xf>
    <xf numFmtId="167" fontId="4" fillId="0" borderId="1" xfId="1" applyNumberFormat="1" applyFont="1" applyBorder="1" applyAlignment="1">
      <alignment horizontal="center" vertical="center" wrapText="1"/>
    </xf>
    <xf numFmtId="167" fontId="4" fillId="5" borderId="1" xfId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1" fontId="9" fillId="4" borderId="2" xfId="0" applyNumberFormat="1" applyFont="1" applyFill="1" applyBorder="1" applyAlignment="1">
      <alignment horizontal="center" vertical="center" wrapText="1"/>
    </xf>
    <xf numFmtId="1" fontId="9" fillId="0" borderId="2" xfId="0" applyNumberFormat="1" applyFont="1" applyBorder="1" applyAlignment="1">
      <alignment horizontal="center" vertical="center" wrapText="1"/>
    </xf>
    <xf numFmtId="167" fontId="10" fillId="4" borderId="1" xfId="1" applyNumberFormat="1" applyFont="1" applyFill="1" applyBorder="1" applyAlignment="1">
      <alignment horizontal="center" vertical="center" wrapText="1"/>
    </xf>
    <xf numFmtId="167" fontId="11" fillId="0" borderId="2" xfId="1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167" fontId="12" fillId="5" borderId="1" xfId="1" applyNumberFormat="1" applyFont="1" applyFill="1" applyBorder="1" applyAlignment="1">
      <alignment horizontal="center" vertical="center" wrapText="1"/>
    </xf>
    <xf numFmtId="167" fontId="7" fillId="3" borderId="2" xfId="1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67" fontId="17" fillId="0" borderId="1" xfId="1" applyNumberFormat="1" applyFont="1" applyBorder="1" applyAlignment="1">
      <alignment horizontal="center" vertical="center" wrapText="1"/>
    </xf>
    <xf numFmtId="0" fontId="4" fillId="0" borderId="0" xfId="0" applyFont="1" applyBorder="1"/>
    <xf numFmtId="165" fontId="4" fillId="0" borderId="0" xfId="0" applyNumberFormat="1" applyFont="1" applyBorder="1"/>
    <xf numFmtId="0" fontId="4" fillId="6" borderId="0" xfId="0" applyFont="1" applyFill="1" applyBorder="1"/>
    <xf numFmtId="0" fontId="4" fillId="0" borderId="0" xfId="0" applyFont="1"/>
    <xf numFmtId="0" fontId="18" fillId="6" borderId="0" xfId="0" applyFont="1" applyFill="1" applyBorder="1" applyAlignment="1">
      <alignment horizontal="center"/>
    </xf>
    <xf numFmtId="0" fontId="18" fillId="0" borderId="0" xfId="0" applyFont="1" applyBorder="1" applyAlignment="1">
      <alignment horizontal="center"/>
    </xf>
    <xf numFmtId="165" fontId="4" fillId="6" borderId="0" xfId="0" applyNumberFormat="1" applyFont="1" applyFill="1" applyBorder="1"/>
    <xf numFmtId="165" fontId="4" fillId="6" borderId="3" xfId="0" applyNumberFormat="1" applyFont="1" applyFill="1" applyBorder="1"/>
    <xf numFmtId="165" fontId="4" fillId="6" borderId="1" xfId="0" applyNumberFormat="1" applyFont="1" applyFill="1" applyBorder="1"/>
    <xf numFmtId="165" fontId="4" fillId="6" borderId="4" xfId="0" applyNumberFormat="1" applyFont="1" applyFill="1" applyBorder="1"/>
    <xf numFmtId="165" fontId="4" fillId="0" borderId="3" xfId="0" applyNumberFormat="1" applyFont="1" applyBorder="1"/>
    <xf numFmtId="165" fontId="4" fillId="0" borderId="1" xfId="0" applyNumberFormat="1" applyFont="1" applyBorder="1"/>
    <xf numFmtId="0" fontId="4" fillId="6" borderId="6" xfId="0" applyFont="1" applyFill="1" applyBorder="1"/>
    <xf numFmtId="0" fontId="4" fillId="6" borderId="2" xfId="0" applyFont="1" applyFill="1" applyBorder="1"/>
    <xf numFmtId="0" fontId="4" fillId="6" borderId="5" xfId="0" applyFont="1" applyFill="1" applyBorder="1"/>
    <xf numFmtId="0" fontId="4" fillId="0" borderId="6" xfId="0" applyFont="1" applyBorder="1"/>
    <xf numFmtId="0" fontId="4" fillId="0" borderId="2" xfId="0" applyFont="1" applyBorder="1"/>
    <xf numFmtId="0" fontId="11" fillId="6" borderId="0" xfId="0" applyFont="1" applyFill="1" applyBorder="1"/>
    <xf numFmtId="0" fontId="11" fillId="6" borderId="6" xfId="0" applyFont="1" applyFill="1" applyBorder="1"/>
    <xf numFmtId="0" fontId="11" fillId="6" borderId="2" xfId="0" applyFont="1" applyFill="1" applyBorder="1"/>
    <xf numFmtId="0" fontId="11" fillId="6" borderId="5" xfId="0" applyFont="1" applyFill="1" applyBorder="1"/>
    <xf numFmtId="0" fontId="11" fillId="0" borderId="6" xfId="0" applyFont="1" applyBorder="1"/>
    <xf numFmtId="0" fontId="11" fillId="0" borderId="2" xfId="0" applyFont="1" applyBorder="1"/>
    <xf numFmtId="0" fontId="4" fillId="6" borderId="3" xfId="0" applyFont="1" applyFill="1" applyBorder="1"/>
    <xf numFmtId="0" fontId="4" fillId="6" borderId="1" xfId="0" applyFont="1" applyFill="1" applyBorder="1"/>
    <xf numFmtId="0" fontId="4" fillId="6" borderId="4" xfId="0" applyFont="1" applyFill="1" applyBorder="1"/>
    <xf numFmtId="0" fontId="4" fillId="0" borderId="3" xfId="0" applyFont="1" applyBorder="1"/>
    <xf numFmtId="0" fontId="4" fillId="0" borderId="1" xfId="0" applyFont="1" applyBorder="1"/>
    <xf numFmtId="165" fontId="4" fillId="6" borderId="10" xfId="0" applyNumberFormat="1" applyFont="1" applyFill="1" applyBorder="1"/>
    <xf numFmtId="0" fontId="4" fillId="6" borderId="9" xfId="0" applyFont="1" applyFill="1" applyBorder="1"/>
    <xf numFmtId="165" fontId="4" fillId="6" borderId="7" xfId="0" applyNumberFormat="1" applyFont="1" applyFill="1" applyBorder="1"/>
    <xf numFmtId="0" fontId="4" fillId="6" borderId="8" xfId="0" applyFont="1" applyFill="1" applyBorder="1"/>
    <xf numFmtId="0" fontId="4" fillId="6" borderId="0" xfId="0" applyFont="1" applyFill="1"/>
    <xf numFmtId="165" fontId="4" fillId="6" borderId="0" xfId="0" applyNumberFormat="1" applyFont="1" applyFill="1"/>
    <xf numFmtId="0" fontId="4" fillId="0" borderId="8" xfId="0" applyFont="1" applyBorder="1"/>
    <xf numFmtId="165" fontId="4" fillId="4" borderId="0" xfId="0" applyNumberFormat="1" applyFont="1" applyFill="1"/>
    <xf numFmtId="165" fontId="4" fillId="0" borderId="7" xfId="0" applyNumberFormat="1" applyFont="1" applyBorder="1"/>
    <xf numFmtId="168" fontId="4" fillId="0" borderId="0" xfId="0" applyNumberFormat="1" applyFont="1" applyFill="1" applyBorder="1" applyAlignment="1">
      <alignment horizontal="right"/>
    </xf>
    <xf numFmtId="168" fontId="4" fillId="6" borderId="0" xfId="0" applyNumberFormat="1" applyFont="1" applyFill="1" applyBorder="1" applyAlignment="1">
      <alignment horizontal="right"/>
    </xf>
    <xf numFmtId="168" fontId="7" fillId="3" borderId="1" xfId="1" applyNumberFormat="1" applyFont="1" applyFill="1" applyBorder="1" applyAlignment="1">
      <alignment horizontal="right" vertical="center" wrapText="1"/>
    </xf>
    <xf numFmtId="168" fontId="10" fillId="4" borderId="1" xfId="1" applyNumberFormat="1" applyFont="1" applyFill="1" applyBorder="1" applyAlignment="1">
      <alignment horizontal="right" vertical="center" wrapText="1"/>
    </xf>
    <xf numFmtId="3" fontId="9" fillId="0" borderId="2" xfId="0" applyNumberFormat="1" applyFont="1" applyBorder="1" applyAlignment="1">
      <alignment horizontal="center" vertical="center" wrapText="1"/>
    </xf>
    <xf numFmtId="168" fontId="4" fillId="0" borderId="1" xfId="0" applyNumberFormat="1" applyFont="1" applyFill="1" applyBorder="1" applyAlignment="1">
      <alignment horizontal="right" vertical="center"/>
    </xf>
    <xf numFmtId="167" fontId="7" fillId="3" borderId="1" xfId="1" applyNumberFormat="1" applyFont="1" applyFill="1" applyBorder="1" applyAlignment="1">
      <alignment horizontal="right" vertical="center" wrapText="1"/>
    </xf>
    <xf numFmtId="167" fontId="12" fillId="0" borderId="1" xfId="1" applyNumberFormat="1" applyFont="1" applyBorder="1" applyAlignment="1">
      <alignment horizontal="center" vertical="center" wrapText="1"/>
    </xf>
    <xf numFmtId="167" fontId="12" fillId="0" borderId="1" xfId="1" applyNumberFormat="1" applyFont="1" applyFill="1" applyBorder="1" applyAlignment="1">
      <alignment horizontal="center" vertical="center" wrapText="1"/>
    </xf>
    <xf numFmtId="167" fontId="4" fillId="0" borderId="1" xfId="1" applyNumberFormat="1" applyFont="1" applyFill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Fill="1" applyBorder="1"/>
    <xf numFmtId="0" fontId="12" fillId="0" borderId="0" xfId="0" applyFont="1" applyFill="1"/>
    <xf numFmtId="0" fontId="19" fillId="0" borderId="0" xfId="0" applyFont="1"/>
    <xf numFmtId="0" fontId="19" fillId="0" borderId="0" xfId="0" applyFont="1" applyFill="1" applyBorder="1" applyAlignment="1">
      <alignment horizontal="left" wrapText="1"/>
    </xf>
    <xf numFmtId="0" fontId="19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20" fillId="0" borderId="0" xfId="0" applyFont="1"/>
    <xf numFmtId="165" fontId="19" fillId="0" borderId="0" xfId="0" applyNumberFormat="1" applyFont="1"/>
    <xf numFmtId="0" fontId="19" fillId="0" borderId="0" xfId="0" applyFont="1" applyFill="1"/>
    <xf numFmtId="0" fontId="19" fillId="0" borderId="0" xfId="0" applyFont="1" applyFill="1" applyBorder="1" applyAlignment="1"/>
    <xf numFmtId="0" fontId="20" fillId="0" borderId="0" xfId="0" applyFont="1" applyFill="1" applyBorder="1" applyAlignment="1"/>
    <xf numFmtId="0" fontId="14" fillId="0" borderId="0" xfId="0" applyFont="1" applyFill="1" applyBorder="1" applyAlignment="1"/>
    <xf numFmtId="169" fontId="19" fillId="0" borderId="0" xfId="0" applyNumberFormat="1" applyFont="1" applyFill="1"/>
    <xf numFmtId="165" fontId="12" fillId="0" borderId="0" xfId="0" applyNumberFormat="1" applyFont="1" applyFill="1"/>
    <xf numFmtId="170" fontId="12" fillId="0" borderId="0" xfId="0" applyNumberFormat="1" applyFont="1" applyBorder="1"/>
    <xf numFmtId="0" fontId="7" fillId="0" borderId="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top" wrapText="1"/>
    </xf>
    <xf numFmtId="168" fontId="4" fillId="0" borderId="2" xfId="0" applyNumberFormat="1" applyFont="1" applyBorder="1" applyAlignment="1">
      <alignment horizontal="center" vertical="center" wrapText="1"/>
    </xf>
    <xf numFmtId="168" fontId="4" fillId="0" borderId="9" xfId="0" applyNumberFormat="1" applyFont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top" wrapText="1"/>
    </xf>
    <xf numFmtId="0" fontId="12" fillId="5" borderId="10" xfId="0" applyFont="1" applyFill="1" applyBorder="1" applyAlignment="1">
      <alignment horizontal="center" vertical="top" wrapText="1"/>
    </xf>
    <xf numFmtId="0" fontId="12" fillId="5" borderId="9" xfId="0" applyFont="1" applyFill="1" applyBorder="1" applyAlignment="1">
      <alignment horizontal="center" vertical="top" wrapText="1"/>
    </xf>
    <xf numFmtId="0" fontId="12" fillId="5" borderId="2" xfId="0" applyFont="1" applyFill="1" applyBorder="1" applyAlignment="1">
      <alignment horizontal="left" vertical="top" wrapText="1"/>
    </xf>
    <xf numFmtId="0" fontId="13" fillId="5" borderId="10" xfId="0" applyFont="1" applyFill="1" applyBorder="1" applyAlignment="1">
      <alignment horizontal="left" vertical="top" wrapText="1"/>
    </xf>
    <xf numFmtId="0" fontId="13" fillId="5" borderId="9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top" wrapText="1"/>
    </xf>
    <xf numFmtId="0" fontId="12" fillId="0" borderId="10" xfId="0" applyFont="1" applyBorder="1" applyAlignment="1">
      <alignment horizontal="center" vertical="top" wrapText="1"/>
    </xf>
    <xf numFmtId="0" fontId="12" fillId="0" borderId="9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left" vertical="top" wrapText="1"/>
    </xf>
    <xf numFmtId="0" fontId="12" fillId="0" borderId="10" xfId="0" applyFont="1" applyBorder="1" applyAlignment="1">
      <alignment horizontal="left" vertical="top" wrapText="1"/>
    </xf>
    <xf numFmtId="0" fontId="12" fillId="0" borderId="9" xfId="0" applyFont="1" applyBorder="1" applyAlignment="1">
      <alignment horizontal="left" vertical="top" wrapText="1"/>
    </xf>
    <xf numFmtId="0" fontId="14" fillId="5" borderId="2" xfId="0" applyFont="1" applyFill="1" applyBorder="1" applyAlignment="1">
      <alignment horizontal="left" vertical="top" wrapText="1"/>
    </xf>
    <xf numFmtId="0" fontId="14" fillId="5" borderId="10" xfId="0" applyFont="1" applyFill="1" applyBorder="1" applyAlignment="1">
      <alignment horizontal="left" vertical="top" wrapText="1"/>
    </xf>
    <xf numFmtId="0" fontId="14" fillId="5" borderId="9" xfId="0" applyFont="1" applyFill="1" applyBorder="1" applyAlignment="1">
      <alignment horizontal="left" vertical="top" wrapText="1"/>
    </xf>
    <xf numFmtId="0" fontId="4" fillId="5" borderId="2" xfId="0" applyFont="1" applyFill="1" applyBorder="1" applyAlignment="1">
      <alignment horizontal="center" vertical="top" wrapText="1"/>
    </xf>
    <xf numFmtId="0" fontId="7" fillId="5" borderId="10" xfId="0" applyFont="1" applyFill="1" applyBorder="1" applyAlignment="1">
      <alignment horizontal="center" vertical="top" wrapText="1"/>
    </xf>
    <xf numFmtId="0" fontId="7" fillId="5" borderId="9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5" borderId="2" xfId="0" applyFont="1" applyFill="1" applyBorder="1" applyAlignment="1">
      <alignment horizontal="left" vertical="top" wrapText="1"/>
    </xf>
    <xf numFmtId="0" fontId="7" fillId="5" borderId="10" xfId="0" applyFont="1" applyFill="1" applyBorder="1" applyAlignment="1">
      <alignment horizontal="left" vertical="top" wrapText="1"/>
    </xf>
    <xf numFmtId="0" fontId="7" fillId="5" borderId="9" xfId="0" applyFont="1" applyFill="1" applyBorder="1" applyAlignment="1">
      <alignment horizontal="left" vertical="top" wrapText="1"/>
    </xf>
    <xf numFmtId="0" fontId="13" fillId="5" borderId="10" xfId="0" applyFont="1" applyFill="1" applyBorder="1" applyAlignment="1">
      <alignment horizontal="center" vertical="top" wrapText="1"/>
    </xf>
    <xf numFmtId="0" fontId="13" fillId="5" borderId="9" xfId="0" applyFont="1" applyFill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12" fillId="5" borderId="10" xfId="0" applyFont="1" applyFill="1" applyBorder="1" applyAlignment="1">
      <alignment horizontal="left" vertical="top" wrapText="1"/>
    </xf>
    <xf numFmtId="0" fontId="12" fillId="5" borderId="9" xfId="0" applyFont="1" applyFill="1" applyBorder="1" applyAlignment="1">
      <alignment horizontal="left" vertical="top" wrapText="1"/>
    </xf>
    <xf numFmtId="165" fontId="4" fillId="0" borderId="5" xfId="0" applyNumberFormat="1" applyFont="1" applyBorder="1" applyAlignment="1">
      <alignment horizontal="center" vertical="center" wrapText="1"/>
    </xf>
    <xf numFmtId="165" fontId="4" fillId="0" borderId="8" xfId="0" applyNumberFormat="1" applyFont="1" applyBorder="1" applyAlignment="1">
      <alignment horizontal="center" vertical="center" wrapText="1"/>
    </xf>
    <xf numFmtId="165" fontId="4" fillId="0" borderId="12" xfId="0" applyNumberFormat="1" applyFont="1" applyBorder="1" applyAlignment="1">
      <alignment horizontal="center" vertical="center" wrapText="1"/>
    </xf>
    <xf numFmtId="165" fontId="4" fillId="0" borderId="13" xfId="0" applyNumberFormat="1" applyFont="1" applyBorder="1" applyAlignment="1">
      <alignment horizontal="center" vertical="center" wrapText="1"/>
    </xf>
    <xf numFmtId="165" fontId="4" fillId="0" borderId="11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left" vertical="top" wrapText="1"/>
    </xf>
    <xf numFmtId="0" fontId="14" fillId="0" borderId="10" xfId="0" applyFont="1" applyFill="1" applyBorder="1" applyAlignment="1">
      <alignment horizontal="left" vertical="top" wrapText="1"/>
    </xf>
    <xf numFmtId="0" fontId="14" fillId="0" borderId="9" xfId="0" applyFont="1" applyFill="1" applyBorder="1" applyAlignment="1">
      <alignment horizontal="left" vertical="top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16" fontId="4" fillId="0" borderId="2" xfId="0" applyNumberFormat="1" applyFont="1" applyBorder="1" applyAlignment="1">
      <alignment horizontal="center" vertical="top" wrapText="1"/>
    </xf>
    <xf numFmtId="165" fontId="12" fillId="0" borderId="10" xfId="0" applyNumberFormat="1" applyFont="1" applyBorder="1" applyAlignment="1">
      <alignment horizontal="center" vertical="top" wrapText="1"/>
    </xf>
    <xf numFmtId="165" fontId="12" fillId="0" borderId="9" xfId="0" applyNumberFormat="1" applyFont="1" applyBorder="1" applyAlignment="1">
      <alignment horizontal="center" vertical="top" wrapText="1"/>
    </xf>
    <xf numFmtId="0" fontId="15" fillId="5" borderId="10" xfId="0" applyFont="1" applyFill="1" applyBorder="1" applyAlignment="1">
      <alignment horizontal="center" vertical="top" wrapText="1"/>
    </xf>
    <xf numFmtId="0" fontId="15" fillId="5" borderId="9" xfId="0" applyFont="1" applyFill="1" applyBorder="1" applyAlignment="1">
      <alignment horizontal="center" vertical="top" wrapText="1"/>
    </xf>
    <xf numFmtId="0" fontId="8" fillId="0" borderId="2" xfId="0" applyFont="1" applyBorder="1" applyAlignment="1">
      <alignment horizontal="right" vertical="center" wrapText="1"/>
    </xf>
    <xf numFmtId="0" fontId="8" fillId="0" borderId="10" xfId="0" applyFont="1" applyBorder="1" applyAlignment="1">
      <alignment horizontal="right" vertical="center" wrapText="1"/>
    </xf>
    <xf numFmtId="0" fontId="8" fillId="0" borderId="9" xfId="0" applyFont="1" applyBorder="1" applyAlignment="1">
      <alignment horizontal="right" vertical="center" wrapText="1"/>
    </xf>
    <xf numFmtId="0" fontId="14" fillId="5" borderId="10" xfId="0" applyFont="1" applyFill="1" applyBorder="1" applyAlignment="1">
      <alignment horizontal="center" vertical="top" wrapText="1"/>
    </xf>
    <xf numFmtId="0" fontId="14" fillId="5" borderId="9" xfId="0" applyFont="1" applyFill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0"/>
  <sheetViews>
    <sheetView zoomScale="130" zoomScaleNormal="130" workbookViewId="0">
      <selection activeCell="M46" sqref="M46"/>
    </sheetView>
  </sheetViews>
  <sheetFormatPr defaultRowHeight="15"/>
  <cols>
    <col min="1" max="1" width="17.85546875" customWidth="1"/>
    <col min="2" max="2" width="14" hidden="1" customWidth="1"/>
    <col min="3" max="3" width="13.140625" hidden="1" customWidth="1"/>
    <col min="4" max="4" width="16.42578125" customWidth="1"/>
    <col min="5" max="5" width="15.42578125" customWidth="1"/>
    <col min="6" max="6" width="14.42578125" hidden="1" customWidth="1"/>
    <col min="7" max="7" width="18.42578125" hidden="1" customWidth="1"/>
    <col min="8" max="8" width="17.7109375" hidden="1" customWidth="1"/>
    <col min="9" max="9" width="18.28515625" hidden="1" customWidth="1"/>
    <col min="11" max="11" width="13.7109375" customWidth="1"/>
    <col min="12" max="12" width="8.42578125" customWidth="1"/>
    <col min="13" max="13" width="11.140625" customWidth="1"/>
    <col min="15" max="15" width="15.85546875" customWidth="1"/>
  </cols>
  <sheetData>
    <row r="1" spans="1:9">
      <c r="A1" s="1"/>
      <c r="B1" s="1" t="s">
        <v>33</v>
      </c>
      <c r="C1" s="1" t="s">
        <v>34</v>
      </c>
      <c r="D1" s="1" t="s">
        <v>41</v>
      </c>
      <c r="E1" s="1" t="s">
        <v>42</v>
      </c>
      <c r="F1" s="1" t="s">
        <v>35</v>
      </c>
      <c r="G1" s="1" t="s">
        <v>36</v>
      </c>
      <c r="H1" s="1" t="s">
        <v>43</v>
      </c>
      <c r="I1" s="1" t="s">
        <v>44</v>
      </c>
    </row>
    <row r="2" spans="1:9">
      <c r="A2" s="4" t="s">
        <v>32</v>
      </c>
      <c r="B2" s="4">
        <v>20876.057000000001</v>
      </c>
      <c r="C2" s="4">
        <v>20901.004550000001</v>
      </c>
      <c r="D2" s="4">
        <v>22722.201000000001</v>
      </c>
      <c r="E2" s="4">
        <v>22722.201000000001</v>
      </c>
      <c r="F2" s="4">
        <v>22913.006000000001</v>
      </c>
      <c r="G2" s="4">
        <v>22913.006000000001</v>
      </c>
      <c r="H2" s="4">
        <v>22361.696</v>
      </c>
      <c r="I2" s="4">
        <v>22361.696</v>
      </c>
    </row>
    <row r="3" spans="1:9">
      <c r="A3" s="4" t="s">
        <v>0</v>
      </c>
      <c r="B3" s="4">
        <v>17393.106</v>
      </c>
      <c r="C3" s="4">
        <v>17393.106</v>
      </c>
      <c r="D3" s="4">
        <v>17670.485000000001</v>
      </c>
      <c r="E3" s="4">
        <v>17670.485000000001</v>
      </c>
      <c r="F3" s="4">
        <v>18699.487000000001</v>
      </c>
      <c r="H3" s="4">
        <v>19414.481</v>
      </c>
      <c r="I3" s="4">
        <v>19414.481</v>
      </c>
    </row>
    <row r="4" spans="1:9" hidden="1">
      <c r="A4" s="8" t="s">
        <v>22</v>
      </c>
      <c r="B4" s="8"/>
      <c r="C4" s="4"/>
      <c r="D4">
        <v>0</v>
      </c>
      <c r="E4">
        <v>0</v>
      </c>
      <c r="F4">
        <v>0</v>
      </c>
      <c r="H4">
        <v>0</v>
      </c>
    </row>
    <row r="5" spans="1:9" hidden="1">
      <c r="A5" s="8" t="s">
        <v>23</v>
      </c>
      <c r="B5" s="8"/>
      <c r="C5" s="4"/>
      <c r="D5">
        <v>14907.731</v>
      </c>
      <c r="E5">
        <v>14907.731</v>
      </c>
      <c r="F5">
        <v>15546.277</v>
      </c>
      <c r="H5">
        <v>16081.396000000001</v>
      </c>
      <c r="I5">
        <v>16081.396000000001</v>
      </c>
    </row>
    <row r="6" spans="1:9" hidden="1">
      <c r="A6" s="8" t="s">
        <v>24</v>
      </c>
      <c r="B6" s="8"/>
      <c r="C6" s="4"/>
      <c r="D6">
        <v>2762.7539999999999</v>
      </c>
      <c r="E6">
        <v>2762.7539999999999</v>
      </c>
      <c r="F6">
        <v>3153.21</v>
      </c>
      <c r="H6">
        <v>3333.085</v>
      </c>
      <c r="I6">
        <v>3333.085</v>
      </c>
    </row>
    <row r="7" spans="1:9">
      <c r="A7" s="4" t="s">
        <v>1</v>
      </c>
      <c r="B7" s="4">
        <v>68900.206999999995</v>
      </c>
      <c r="C7" s="3">
        <v>69044.206999999995</v>
      </c>
      <c r="D7" s="4">
        <v>70384.271999999997</v>
      </c>
      <c r="E7" s="4">
        <v>70528.271999999997</v>
      </c>
      <c r="F7" s="4">
        <v>69048.188999999998</v>
      </c>
      <c r="G7" s="4">
        <v>69192.188999999998</v>
      </c>
      <c r="H7" s="4">
        <v>69955.031000000003</v>
      </c>
      <c r="I7" s="4">
        <v>70099.031000000003</v>
      </c>
    </row>
    <row r="8" spans="1:9" hidden="1">
      <c r="A8" s="8" t="s">
        <v>8</v>
      </c>
      <c r="B8" s="8"/>
      <c r="C8">
        <v>214.45</v>
      </c>
      <c r="D8">
        <v>75.582999999999998</v>
      </c>
      <c r="E8">
        <v>75.582999999999998</v>
      </c>
      <c r="F8">
        <v>0</v>
      </c>
      <c r="G8">
        <v>0</v>
      </c>
      <c r="H8">
        <v>0</v>
      </c>
      <c r="I8">
        <v>0</v>
      </c>
    </row>
    <row r="9" spans="1:9" hidden="1">
      <c r="A9" s="8" t="s">
        <v>2</v>
      </c>
      <c r="B9" s="8"/>
      <c r="D9">
        <v>0</v>
      </c>
      <c r="E9">
        <v>0</v>
      </c>
      <c r="F9">
        <v>0</v>
      </c>
      <c r="G9">
        <v>0</v>
      </c>
      <c r="H9">
        <v>0</v>
      </c>
      <c r="I9">
        <v>0</v>
      </c>
    </row>
    <row r="10" spans="1:9" hidden="1">
      <c r="A10" s="8" t="s">
        <v>7</v>
      </c>
      <c r="B10" s="8"/>
      <c r="C10">
        <v>1033.886</v>
      </c>
      <c r="D10">
        <v>1088.1479999999999</v>
      </c>
      <c r="E10">
        <v>1088.1479999999999</v>
      </c>
      <c r="F10">
        <v>0</v>
      </c>
      <c r="G10">
        <v>0</v>
      </c>
      <c r="H10">
        <v>0</v>
      </c>
      <c r="I10">
        <v>0</v>
      </c>
    </row>
    <row r="11" spans="1:9" hidden="1">
      <c r="A11" s="8" t="s">
        <v>3</v>
      </c>
      <c r="B11" s="8"/>
      <c r="C11">
        <v>48971.845999999998</v>
      </c>
      <c r="D11">
        <v>49966.985000000001</v>
      </c>
      <c r="E11">
        <v>49966.985000000001</v>
      </c>
      <c r="F11">
        <v>49930.506000000001</v>
      </c>
      <c r="G11">
        <v>49930.506000000001</v>
      </c>
      <c r="H11">
        <v>50526.542999999998</v>
      </c>
      <c r="I11">
        <v>50526.542999999998</v>
      </c>
    </row>
    <row r="12" spans="1:9" hidden="1">
      <c r="A12" s="8" t="s">
        <v>4</v>
      </c>
      <c r="B12" s="8"/>
      <c r="C12">
        <v>11681.798000000001</v>
      </c>
      <c r="D12">
        <v>11825.993</v>
      </c>
      <c r="E12">
        <v>11825.993</v>
      </c>
      <c r="F12">
        <v>11831.459000000001</v>
      </c>
      <c r="G12">
        <v>11831.459000000001</v>
      </c>
      <c r="H12">
        <v>12028.857</v>
      </c>
      <c r="I12">
        <v>12028.857</v>
      </c>
    </row>
    <row r="13" spans="1:9" hidden="1">
      <c r="A13" s="8" t="s">
        <v>5</v>
      </c>
      <c r="B13" s="8"/>
      <c r="C13">
        <v>6998.2269999999999</v>
      </c>
      <c r="D13">
        <v>7427.5630000000001</v>
      </c>
      <c r="E13">
        <v>7427.5630000000001</v>
      </c>
      <c r="F13">
        <v>7286.2240000000002</v>
      </c>
      <c r="G13">
        <v>7286.2240000000002</v>
      </c>
      <c r="H13">
        <v>7399.6310000000003</v>
      </c>
      <c r="I13">
        <v>7399.6310000000003</v>
      </c>
    </row>
    <row r="14" spans="1:9" hidden="1">
      <c r="A14" s="8" t="s">
        <v>6</v>
      </c>
      <c r="B14" s="8"/>
      <c r="C14">
        <v>144</v>
      </c>
      <c r="D14">
        <v>0</v>
      </c>
      <c r="E14">
        <v>144</v>
      </c>
      <c r="F14">
        <v>0</v>
      </c>
      <c r="G14">
        <v>144</v>
      </c>
      <c r="H14">
        <v>0</v>
      </c>
      <c r="I14">
        <v>144</v>
      </c>
    </row>
    <row r="15" spans="1:9">
      <c r="A15" s="7" t="s">
        <v>9</v>
      </c>
      <c r="B15" s="4">
        <v>3092.0369999999998</v>
      </c>
      <c r="C15" s="4">
        <v>8623.5106799999994</v>
      </c>
      <c r="D15" s="4">
        <v>3362.5360000000001</v>
      </c>
      <c r="E15" s="4">
        <v>3362.5360000000001</v>
      </c>
      <c r="F15" s="4">
        <v>3529.1410000000001</v>
      </c>
      <c r="G15" s="4">
        <v>3529.1410000000001</v>
      </c>
      <c r="H15" s="4">
        <v>3672.1579999999999</v>
      </c>
      <c r="I15" s="4">
        <v>3672.1579999999999</v>
      </c>
    </row>
    <row r="16" spans="1:9">
      <c r="A16" s="7" t="s">
        <v>10</v>
      </c>
      <c r="B16" s="4">
        <v>19290.412</v>
      </c>
      <c r="C16" s="4">
        <v>19290.412</v>
      </c>
      <c r="D16" s="4">
        <v>22034.955999999998</v>
      </c>
      <c r="E16" s="4">
        <v>22034.955999999998</v>
      </c>
      <c r="F16" s="4">
        <v>22081.973999999998</v>
      </c>
      <c r="G16" s="4">
        <v>22081.973999999998</v>
      </c>
      <c r="H16" s="4">
        <v>22433.264999999999</v>
      </c>
      <c r="I16" s="4">
        <v>22433.264999999999</v>
      </c>
    </row>
    <row r="17" spans="1:9" hidden="1">
      <c r="A17" s="8" t="s">
        <v>25</v>
      </c>
      <c r="B17" s="8"/>
      <c r="C17" s="4"/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</row>
    <row r="18" spans="1:9" hidden="1">
      <c r="A18" s="8" t="s">
        <v>26</v>
      </c>
      <c r="B18" s="8"/>
      <c r="C18" s="5">
        <v>58.834000000000003</v>
      </c>
      <c r="D18">
        <v>792.38</v>
      </c>
      <c r="E18">
        <v>792.38</v>
      </c>
      <c r="F18">
        <v>0</v>
      </c>
      <c r="G18">
        <v>0</v>
      </c>
      <c r="H18">
        <v>0</v>
      </c>
      <c r="I18">
        <v>0</v>
      </c>
    </row>
    <row r="19" spans="1:9" hidden="1">
      <c r="A19" s="8" t="s">
        <v>27</v>
      </c>
      <c r="B19" s="8"/>
      <c r="C19" s="4"/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</row>
    <row r="20" spans="1:9" hidden="1">
      <c r="A20" s="8" t="s">
        <v>28</v>
      </c>
      <c r="B20" s="8"/>
      <c r="C20" s="5">
        <v>8.7289999999999992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</row>
    <row r="21" spans="1:9" hidden="1">
      <c r="A21" s="8" t="s">
        <v>29</v>
      </c>
      <c r="B21" s="8"/>
      <c r="C21" s="5">
        <v>10230.582</v>
      </c>
      <c r="D21">
        <v>11705.901</v>
      </c>
      <c r="E21">
        <v>11705.901</v>
      </c>
      <c r="F21">
        <v>12179.847</v>
      </c>
      <c r="G21">
        <v>12179.847</v>
      </c>
      <c r="H21">
        <v>12483.027</v>
      </c>
      <c r="I21">
        <v>12483.027</v>
      </c>
    </row>
    <row r="22" spans="1:9" hidden="1">
      <c r="A22" s="8" t="s">
        <v>30</v>
      </c>
      <c r="B22" s="8"/>
      <c r="C22" s="5">
        <v>4422.9110000000001</v>
      </c>
      <c r="D22">
        <v>4543.0619999999999</v>
      </c>
      <c r="E22">
        <v>4543.0619999999999</v>
      </c>
      <c r="F22">
        <v>4715.3019999999997</v>
      </c>
      <c r="G22">
        <v>4715.3019999999997</v>
      </c>
      <c r="H22">
        <v>4748.9769999999999</v>
      </c>
      <c r="I22">
        <v>4748.9769999999999</v>
      </c>
    </row>
    <row r="23" spans="1:9" hidden="1">
      <c r="A23" s="8" t="s">
        <v>31</v>
      </c>
      <c r="B23" s="8"/>
      <c r="C23" s="5">
        <v>4569.3559999999998</v>
      </c>
      <c r="D23">
        <v>4993.6130000000003</v>
      </c>
      <c r="E23">
        <v>4993.6130000000003</v>
      </c>
      <c r="F23">
        <v>5186.8249999999998</v>
      </c>
      <c r="G23">
        <v>5186.8249999999998</v>
      </c>
      <c r="H23">
        <v>5201.2610000000004</v>
      </c>
      <c r="I23">
        <v>5201.2610000000004</v>
      </c>
    </row>
    <row r="24" spans="1:9">
      <c r="A24" s="7" t="s">
        <v>11</v>
      </c>
      <c r="B24" s="4">
        <v>7737.5919999999996</v>
      </c>
      <c r="C24" s="4">
        <v>7737.5919999999996</v>
      </c>
      <c r="D24" s="4">
        <v>6644.36</v>
      </c>
      <c r="E24" s="4">
        <v>6644.36</v>
      </c>
      <c r="F24" s="4">
        <v>1202.3779999999999</v>
      </c>
      <c r="G24" s="4">
        <v>1202.3779999999999</v>
      </c>
      <c r="H24" s="4">
        <v>0</v>
      </c>
    </row>
    <row r="25" spans="1:9">
      <c r="A25" s="7" t="s">
        <v>12</v>
      </c>
      <c r="B25" s="4">
        <v>238</v>
      </c>
      <c r="C25" s="4">
        <v>238</v>
      </c>
      <c r="D25" s="4">
        <v>200</v>
      </c>
      <c r="E25" s="4">
        <v>200</v>
      </c>
      <c r="F25" s="4">
        <v>200</v>
      </c>
      <c r="G25" s="4">
        <v>200</v>
      </c>
      <c r="H25" s="4">
        <v>0</v>
      </c>
    </row>
    <row r="26" spans="1:9">
      <c r="A26" s="7" t="s">
        <v>13</v>
      </c>
      <c r="B26" s="7"/>
      <c r="D26">
        <v>0</v>
      </c>
      <c r="E26">
        <v>0</v>
      </c>
      <c r="F26">
        <v>0</v>
      </c>
      <c r="G26">
        <v>0</v>
      </c>
      <c r="H26">
        <v>0</v>
      </c>
    </row>
    <row r="27" spans="1:9">
      <c r="A27" s="7" t="s">
        <v>14</v>
      </c>
      <c r="B27" s="4">
        <v>6237.6570000000002</v>
      </c>
      <c r="C27" s="4">
        <v>6237.6570000000002</v>
      </c>
      <c r="D27" s="4">
        <v>2512.7890000000002</v>
      </c>
      <c r="E27" s="4">
        <v>2512.7890000000002</v>
      </c>
      <c r="F27" s="4">
        <v>0</v>
      </c>
      <c r="G27" s="4">
        <v>0</v>
      </c>
      <c r="H27" s="4">
        <v>505.11599999999999</v>
      </c>
      <c r="I27" s="4">
        <v>10102.311</v>
      </c>
    </row>
    <row r="28" spans="1:9" hidden="1">
      <c r="A28" s="8" t="s">
        <v>15</v>
      </c>
      <c r="B28" s="8"/>
      <c r="C28" s="5">
        <v>1660.9970000000001</v>
      </c>
      <c r="D28">
        <v>399.98899999999998</v>
      </c>
      <c r="E28">
        <v>399.98899999999998</v>
      </c>
      <c r="F28" s="4">
        <v>0</v>
      </c>
      <c r="G28" s="4">
        <v>0</v>
      </c>
      <c r="H28" s="4">
        <v>0</v>
      </c>
      <c r="I28" s="4">
        <v>0</v>
      </c>
    </row>
    <row r="29" spans="1:9" hidden="1">
      <c r="A29" s="8" t="s">
        <v>16</v>
      </c>
      <c r="B29" s="8"/>
      <c r="C29">
        <v>3000</v>
      </c>
      <c r="D29">
        <v>0</v>
      </c>
      <c r="E29">
        <v>0</v>
      </c>
      <c r="F29" s="4">
        <v>0</v>
      </c>
      <c r="G29" s="4">
        <v>0</v>
      </c>
      <c r="H29" s="4">
        <v>0</v>
      </c>
      <c r="I29" s="4">
        <v>0</v>
      </c>
    </row>
    <row r="30" spans="1:9" hidden="1">
      <c r="A30" s="8" t="s">
        <v>17</v>
      </c>
      <c r="B30" s="8"/>
      <c r="C30">
        <v>1500</v>
      </c>
      <c r="D30">
        <v>2000</v>
      </c>
      <c r="E30">
        <v>2000</v>
      </c>
      <c r="F30" s="4">
        <v>0</v>
      </c>
      <c r="G30" s="4">
        <v>0</v>
      </c>
      <c r="H30" s="4">
        <v>0</v>
      </c>
      <c r="I30" s="4">
        <v>0</v>
      </c>
    </row>
    <row r="31" spans="1:9" hidden="1">
      <c r="A31" s="8" t="s">
        <v>18</v>
      </c>
      <c r="B31" s="8"/>
      <c r="C31">
        <v>76.66</v>
      </c>
      <c r="D31">
        <v>112.8</v>
      </c>
      <c r="E31">
        <v>112.8</v>
      </c>
      <c r="F31" s="4">
        <v>0</v>
      </c>
      <c r="G31" s="4">
        <v>0</v>
      </c>
      <c r="H31" s="4">
        <v>0</v>
      </c>
      <c r="I31" s="4">
        <v>0</v>
      </c>
    </row>
    <row r="32" spans="1:9" hidden="1">
      <c r="A32" s="8" t="s">
        <v>45</v>
      </c>
      <c r="B32" s="8"/>
      <c r="F32" s="4"/>
      <c r="G32" s="4"/>
      <c r="H32" s="4">
        <v>505.11599999999999</v>
      </c>
      <c r="I32" s="4">
        <v>9597.1949999999997</v>
      </c>
    </row>
    <row r="33" spans="1:15" ht="21">
      <c r="A33" s="7" t="s">
        <v>19</v>
      </c>
      <c r="B33" s="4">
        <v>11739.934999999999</v>
      </c>
      <c r="C33" s="4">
        <v>11739.934999999999</v>
      </c>
      <c r="D33" s="4">
        <v>10823.208000000001</v>
      </c>
      <c r="E33" s="4">
        <v>10823.208000000001</v>
      </c>
      <c r="F33" s="4">
        <v>9984.1929999999993</v>
      </c>
      <c r="G33" s="4">
        <v>9984.1929999999993</v>
      </c>
      <c r="H33" s="4">
        <v>10163.021000000001</v>
      </c>
      <c r="I33" s="4">
        <v>10163.021000000001</v>
      </c>
      <c r="M33" s="12">
        <v>2019</v>
      </c>
      <c r="N33" s="12">
        <v>2020</v>
      </c>
      <c r="O33" s="12">
        <v>2021</v>
      </c>
    </row>
    <row r="34" spans="1:15" hidden="1">
      <c r="A34" s="6" t="s">
        <v>20</v>
      </c>
      <c r="B34" s="6"/>
      <c r="C34">
        <v>5955.7070000000003</v>
      </c>
      <c r="D34">
        <v>5166.3249999999998</v>
      </c>
      <c r="E34">
        <v>5166.3249999999998</v>
      </c>
      <c r="F34" s="5">
        <v>4763.5259999999998</v>
      </c>
      <c r="G34" s="5">
        <v>4763.5259999999998</v>
      </c>
      <c r="H34" s="5">
        <v>4763.5259999999998</v>
      </c>
      <c r="I34" s="5">
        <v>4763.5259999999998</v>
      </c>
    </row>
    <row r="35" spans="1:15" hidden="1">
      <c r="A35" s="2" t="s">
        <v>21</v>
      </c>
      <c r="B35" s="2"/>
      <c r="C35">
        <v>5784.2280000000001</v>
      </c>
      <c r="D35">
        <v>5656.8829999999998</v>
      </c>
      <c r="E35">
        <v>5656.8829999999998</v>
      </c>
      <c r="F35" s="5">
        <v>5220.6670000000004</v>
      </c>
      <c r="G35" s="5">
        <v>5220.6670000000004</v>
      </c>
      <c r="H35" s="5">
        <v>5399.4949999999999</v>
      </c>
      <c r="I35" s="5">
        <v>5399.4949999999999</v>
      </c>
    </row>
    <row r="36" spans="1:15" hidden="1"/>
    <row r="37" spans="1:15">
      <c r="A37" t="s">
        <v>38</v>
      </c>
      <c r="B37">
        <v>155505.003</v>
      </c>
      <c r="C37" s="9">
        <v>161205.42420000001</v>
      </c>
      <c r="D37">
        <v>156354.807</v>
      </c>
      <c r="E37" s="9">
        <v>156498.807</v>
      </c>
      <c r="F37">
        <v>147658.36799999999</v>
      </c>
      <c r="G37" s="9">
        <v>147802.36799999999</v>
      </c>
      <c r="H37">
        <v>148504.76800000001</v>
      </c>
      <c r="I37" s="9">
        <v>158245.96299999999</v>
      </c>
      <c r="M37">
        <v>4345</v>
      </c>
    </row>
    <row r="38" spans="1:15">
      <c r="A38" t="s">
        <v>37</v>
      </c>
      <c r="B38">
        <v>5278.6001699999997</v>
      </c>
      <c r="D38">
        <v>0</v>
      </c>
      <c r="F38">
        <v>0</v>
      </c>
      <c r="H38">
        <v>0</v>
      </c>
      <c r="M38">
        <v>200</v>
      </c>
    </row>
    <row r="39" spans="1:15">
      <c r="A39" t="s">
        <v>39</v>
      </c>
      <c r="B39">
        <v>421.82105999999999</v>
      </c>
      <c r="D39">
        <v>144</v>
      </c>
      <c r="F39">
        <v>144</v>
      </c>
      <c r="H39">
        <v>9741.1949999999997</v>
      </c>
      <c r="M39" s="11">
        <v>10</v>
      </c>
    </row>
    <row r="40" spans="1:15">
      <c r="A40" t="s">
        <v>40</v>
      </c>
      <c r="B40" s="4">
        <v>161205.42420000001</v>
      </c>
      <c r="D40" s="4">
        <v>156498.807</v>
      </c>
      <c r="F40">
        <v>147802.36799999999</v>
      </c>
      <c r="H40">
        <v>158245.96299999999</v>
      </c>
      <c r="M40" s="11">
        <v>45</v>
      </c>
    </row>
    <row r="41" spans="1:15">
      <c r="M41" s="11">
        <v>670.88599999999997</v>
      </c>
    </row>
    <row r="42" spans="1:15">
      <c r="M42" s="11">
        <v>788</v>
      </c>
    </row>
    <row r="43" spans="1:15">
      <c r="A43" t="s">
        <v>46</v>
      </c>
      <c r="M43" s="11">
        <v>448</v>
      </c>
    </row>
    <row r="44" spans="1:15">
      <c r="M44" s="11">
        <v>1500</v>
      </c>
    </row>
    <row r="45" spans="1:15">
      <c r="M45" s="11">
        <v>76.66</v>
      </c>
      <c r="N45">
        <v>4345</v>
      </c>
    </row>
    <row r="46" spans="1:15">
      <c r="M46" s="11">
        <v>5955.7969999999996</v>
      </c>
      <c r="N46">
        <v>2000</v>
      </c>
      <c r="O46">
        <v>20436.890530000001</v>
      </c>
    </row>
    <row r="47" spans="1:15" ht="15.75">
      <c r="L47" t="s">
        <v>72</v>
      </c>
      <c r="M47" s="11">
        <v>14039.343000000001</v>
      </c>
      <c r="N47">
        <v>6345</v>
      </c>
      <c r="O47" s="10">
        <v>20436.890530000001</v>
      </c>
    </row>
    <row r="50" spans="13:15">
      <c r="M50" s="11"/>
      <c r="O50">
        <v>40821.233500000002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274"/>
  <sheetViews>
    <sheetView tabSelected="1" view="pageBreakPreview" topLeftCell="A233" zoomScale="130" zoomScaleNormal="100" zoomScaleSheetLayoutView="130" workbookViewId="0">
      <selection activeCell="D240" sqref="D240:D245"/>
    </sheetView>
  </sheetViews>
  <sheetFormatPr defaultColWidth="9" defaultRowHeight="21.75" customHeight="1"/>
  <cols>
    <col min="1" max="1" width="5" style="65" customWidth="1"/>
    <col min="2" max="2" width="34" style="34" customWidth="1"/>
    <col min="3" max="3" width="7.85546875" style="34" customWidth="1"/>
    <col min="4" max="4" width="29.42578125" style="34" customWidth="1"/>
    <col min="5" max="5" width="24.85546875" style="34" customWidth="1"/>
    <col min="6" max="6" width="16" style="66" customWidth="1"/>
    <col min="7" max="7" width="14.42578125" style="34" customWidth="1"/>
    <col min="8" max="8" width="13.140625" style="67" customWidth="1"/>
    <col min="9" max="9" width="13.42578125" style="67" customWidth="1"/>
    <col min="10" max="10" width="13.5703125" style="67" customWidth="1"/>
    <col min="11" max="12" width="13.85546875" style="69" customWidth="1"/>
    <col min="13" max="52" width="9" style="33"/>
    <col min="53" max="16384" width="9" style="34"/>
  </cols>
  <sheetData>
    <row r="1" spans="1:53" ht="21.75" customHeight="1">
      <c r="A1" s="31"/>
      <c r="B1" s="31"/>
      <c r="C1" s="31"/>
      <c r="D1" s="31"/>
      <c r="E1" s="31"/>
      <c r="F1" s="32"/>
      <c r="G1" s="97" t="s">
        <v>192</v>
      </c>
      <c r="H1" s="97"/>
      <c r="I1" s="97"/>
      <c r="J1" s="97"/>
      <c r="K1" s="97"/>
      <c r="L1" s="97"/>
    </row>
    <row r="2" spans="1:53" ht="11.25" customHeight="1">
      <c r="A2" s="31"/>
      <c r="B2" s="31"/>
      <c r="C2" s="31"/>
      <c r="D2" s="31"/>
      <c r="E2" s="31"/>
      <c r="F2" s="32"/>
      <c r="G2" s="97"/>
      <c r="H2" s="97"/>
      <c r="I2" s="97"/>
      <c r="J2" s="97"/>
      <c r="K2" s="97"/>
      <c r="L2" s="97"/>
    </row>
    <row r="3" spans="1:53" ht="10.5" customHeight="1">
      <c r="A3" s="31"/>
      <c r="B3" s="31"/>
      <c r="C3" s="31"/>
      <c r="D3" s="31"/>
      <c r="E3" s="31"/>
      <c r="F3" s="32"/>
      <c r="G3" s="97"/>
      <c r="H3" s="97"/>
      <c r="I3" s="97"/>
      <c r="J3" s="97"/>
      <c r="K3" s="97"/>
      <c r="L3" s="97"/>
    </row>
    <row r="4" spans="1:53" ht="21.75" customHeight="1">
      <c r="A4" s="95" t="s">
        <v>78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</row>
    <row r="5" spans="1:53" ht="21.75" customHeight="1">
      <c r="A5" s="95"/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</row>
    <row r="6" spans="1:53" ht="21.75" customHeight="1">
      <c r="A6" s="96"/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</row>
    <row r="7" spans="1:53" ht="21.75" customHeight="1">
      <c r="A7" s="131" t="s">
        <v>48</v>
      </c>
      <c r="B7" s="131" t="s">
        <v>49</v>
      </c>
      <c r="C7" s="131" t="s">
        <v>50</v>
      </c>
      <c r="D7" s="131" t="s">
        <v>51</v>
      </c>
      <c r="E7" s="131" t="s">
        <v>52</v>
      </c>
      <c r="F7" s="131" t="s">
        <v>53</v>
      </c>
      <c r="G7" s="131" t="s">
        <v>77</v>
      </c>
      <c r="H7" s="134"/>
      <c r="I7" s="134"/>
      <c r="J7" s="134"/>
      <c r="K7" s="134"/>
      <c r="L7" s="134"/>
    </row>
    <row r="8" spans="1:53" ht="21.75" customHeight="1">
      <c r="A8" s="132"/>
      <c r="B8" s="132"/>
      <c r="C8" s="132"/>
      <c r="D8" s="132"/>
      <c r="E8" s="132"/>
      <c r="F8" s="132"/>
      <c r="G8" s="133"/>
      <c r="H8" s="135"/>
      <c r="I8" s="135"/>
      <c r="J8" s="135"/>
      <c r="K8" s="135"/>
      <c r="L8" s="135"/>
    </row>
    <row r="9" spans="1:53" s="31" customFormat="1" ht="21.75" customHeight="1">
      <c r="A9" s="132"/>
      <c r="B9" s="132"/>
      <c r="C9" s="132"/>
      <c r="D9" s="132"/>
      <c r="E9" s="132"/>
      <c r="F9" s="132"/>
      <c r="G9" s="131" t="s">
        <v>54</v>
      </c>
      <c r="H9" s="131" t="s">
        <v>71</v>
      </c>
      <c r="I9" s="131" t="s">
        <v>74</v>
      </c>
      <c r="J9" s="136" t="s">
        <v>108</v>
      </c>
      <c r="K9" s="98" t="s">
        <v>132</v>
      </c>
      <c r="L9" s="98" t="s">
        <v>145</v>
      </c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</row>
    <row r="10" spans="1:53" s="31" customFormat="1" ht="21.75" customHeight="1">
      <c r="A10" s="133"/>
      <c r="B10" s="133"/>
      <c r="C10" s="133"/>
      <c r="D10" s="133"/>
      <c r="E10" s="133"/>
      <c r="F10" s="133"/>
      <c r="G10" s="132"/>
      <c r="H10" s="132"/>
      <c r="I10" s="132"/>
      <c r="J10" s="136"/>
      <c r="K10" s="99"/>
      <c r="L10" s="99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</row>
    <row r="11" spans="1:53" s="36" customFormat="1" ht="21.75" customHeight="1">
      <c r="A11" s="20">
        <v>1</v>
      </c>
      <c r="B11" s="20">
        <v>2</v>
      </c>
      <c r="C11" s="20">
        <v>3</v>
      </c>
      <c r="D11" s="20">
        <v>4</v>
      </c>
      <c r="E11" s="20">
        <v>5</v>
      </c>
      <c r="F11" s="21">
        <v>6</v>
      </c>
      <c r="G11" s="20">
        <v>7</v>
      </c>
      <c r="H11" s="22">
        <v>8</v>
      </c>
      <c r="I11" s="22">
        <v>9</v>
      </c>
      <c r="J11" s="22">
        <v>10</v>
      </c>
      <c r="K11" s="72">
        <v>11</v>
      </c>
      <c r="L11" s="22">
        <v>12</v>
      </c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</row>
    <row r="12" spans="1:53" s="42" customFormat="1" ht="21.75" customHeight="1">
      <c r="A12" s="106" t="s">
        <v>55</v>
      </c>
      <c r="B12" s="121" t="s">
        <v>80</v>
      </c>
      <c r="C12" s="106" t="s">
        <v>151</v>
      </c>
      <c r="D12" s="121" t="s">
        <v>160</v>
      </c>
      <c r="E12" s="25" t="s">
        <v>47</v>
      </c>
      <c r="F12" s="13">
        <f>G12+H12+I12+J12+K12+L12</f>
        <v>571415.58725999994</v>
      </c>
      <c r="G12" s="14">
        <f>G18+G24+G30+G36+G42+G48+G54</f>
        <v>83229.998100000012</v>
      </c>
      <c r="H12" s="14">
        <f t="shared" ref="H12" si="0">H18+H24+H30+H36+H42+H48+H54</f>
        <v>88103.18</v>
      </c>
      <c r="I12" s="14">
        <f>I18+I24+I30+I36+I42+I48+I54+I60</f>
        <v>93027.175159999984</v>
      </c>
      <c r="J12" s="14">
        <f>J18+J24+J30+J36+J42+J48+J54+J60</f>
        <v>99215.045999999988</v>
      </c>
      <c r="K12" s="70">
        <f>K18+K24+K30+K36+K42+K48+K54+K60</f>
        <v>100957.87699999999</v>
      </c>
      <c r="L12" s="70">
        <f>L18+L24+L30+L36+L42+L48+L54+L60</f>
        <v>106882.311</v>
      </c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8"/>
      <c r="AS12" s="39"/>
      <c r="AT12" s="39"/>
      <c r="AU12" s="39"/>
      <c r="AV12" s="39"/>
      <c r="AW12" s="39"/>
      <c r="AX12" s="39"/>
      <c r="AY12" s="39"/>
      <c r="AZ12" s="40"/>
      <c r="BA12" s="41"/>
    </row>
    <row r="13" spans="1:53" s="42" customFormat="1" ht="21.75" customHeight="1">
      <c r="A13" s="107"/>
      <c r="B13" s="122"/>
      <c r="C13" s="107"/>
      <c r="D13" s="122"/>
      <c r="E13" s="25" t="s">
        <v>56</v>
      </c>
      <c r="F13" s="13">
        <f t="shared" ref="F13:F17" si="1">G13+H13+I13+J13+K13+L13</f>
        <v>903.1</v>
      </c>
      <c r="G13" s="14">
        <f t="shared" ref="G13:K13" si="2">G19+G25+G31+G37+G43+G49+G55</f>
        <v>0</v>
      </c>
      <c r="H13" s="14">
        <f t="shared" si="2"/>
        <v>0</v>
      </c>
      <c r="I13" s="14">
        <f>I19+I25+I31+I37+I43+I49+I55+I61</f>
        <v>903.1</v>
      </c>
      <c r="J13" s="14">
        <f>J19+J25+J31+J37+J43+J49+J55+J61</f>
        <v>0</v>
      </c>
      <c r="K13" s="74">
        <f t="shared" si="2"/>
        <v>0</v>
      </c>
      <c r="L13" s="74">
        <f t="shared" ref="L13" si="3">L19+L25+L31+L37+L43+L49+L55</f>
        <v>0</v>
      </c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8"/>
      <c r="AS13" s="39"/>
      <c r="AT13" s="39"/>
      <c r="AU13" s="39"/>
      <c r="AV13" s="39"/>
      <c r="AW13" s="39"/>
      <c r="AX13" s="39"/>
      <c r="AY13" s="39"/>
      <c r="AZ13" s="40"/>
      <c r="BA13" s="41"/>
    </row>
    <row r="14" spans="1:53" s="42" customFormat="1" ht="27" customHeight="1">
      <c r="A14" s="107"/>
      <c r="B14" s="122"/>
      <c r="C14" s="107"/>
      <c r="D14" s="122"/>
      <c r="E14" s="25" t="s">
        <v>191</v>
      </c>
      <c r="F14" s="13">
        <f>G14+H14+I14+J14+K14+L14</f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8"/>
      <c r="AS14" s="39"/>
      <c r="AT14" s="39"/>
      <c r="AU14" s="39"/>
      <c r="AV14" s="39"/>
      <c r="AW14" s="39"/>
      <c r="AX14" s="39"/>
      <c r="AY14" s="39"/>
      <c r="AZ14" s="40"/>
      <c r="BA14" s="41"/>
    </row>
    <row r="15" spans="1:53" s="42" customFormat="1" ht="21.75" customHeight="1">
      <c r="A15" s="107"/>
      <c r="B15" s="122"/>
      <c r="C15" s="107"/>
      <c r="D15" s="122"/>
      <c r="E15" s="25" t="s">
        <v>57</v>
      </c>
      <c r="F15" s="13">
        <f t="shared" si="1"/>
        <v>727.41867999999999</v>
      </c>
      <c r="G15" s="14">
        <f>G21+G27+G33+G39+G45+G51+G57</f>
        <v>122.6371</v>
      </c>
      <c r="H15" s="14">
        <f>H21+H27+H33+H39+H45+H51+H57</f>
        <v>116.25</v>
      </c>
      <c r="I15" s="14">
        <f>I21+I27+I33+I39+I45+I51+I57+I63</f>
        <v>164.53157999999999</v>
      </c>
      <c r="J15" s="14">
        <f>J21+J27+J33+J39+J45+J51+J57+J63</f>
        <v>108</v>
      </c>
      <c r="K15" s="70">
        <f>K21+K27+K33+K39+K45+K51+K57</f>
        <v>108</v>
      </c>
      <c r="L15" s="70">
        <f>L21+L27+L33+L39+L45+L51+L57</f>
        <v>108</v>
      </c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8"/>
      <c r="AS15" s="39"/>
      <c r="AT15" s="39"/>
      <c r="AU15" s="39"/>
      <c r="AV15" s="39"/>
      <c r="AW15" s="39"/>
      <c r="AX15" s="39"/>
      <c r="AY15" s="39"/>
      <c r="AZ15" s="40"/>
      <c r="BA15" s="41"/>
    </row>
    <row r="16" spans="1:53" s="42" customFormat="1" ht="21.75" customHeight="1">
      <c r="A16" s="107"/>
      <c r="B16" s="122"/>
      <c r="C16" s="107"/>
      <c r="D16" s="122"/>
      <c r="E16" s="25" t="s">
        <v>58</v>
      </c>
      <c r="F16" s="13">
        <f t="shared" si="1"/>
        <v>569785.06857999996</v>
      </c>
      <c r="G16" s="14">
        <f t="shared" ref="G16:K16" si="4">G22+G28+G34+G40+G46+G52+G58</f>
        <v>83107.361000000004</v>
      </c>
      <c r="H16" s="14">
        <f t="shared" si="4"/>
        <v>87986.93</v>
      </c>
      <c r="I16" s="14">
        <f t="shared" ref="I16:J16" si="5">I22+I28+I34+I40+I46+I52+I58+I64</f>
        <v>91959.543579999983</v>
      </c>
      <c r="J16" s="14">
        <f t="shared" si="5"/>
        <v>99107.045999999988</v>
      </c>
      <c r="K16" s="70">
        <f t="shared" si="4"/>
        <v>100849.87699999999</v>
      </c>
      <c r="L16" s="70">
        <f t="shared" ref="L16" si="6">L22+L28+L34+L40+L46+L52+L58</f>
        <v>106774.311</v>
      </c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8"/>
      <c r="AS16" s="39"/>
      <c r="AT16" s="39"/>
      <c r="AU16" s="39"/>
      <c r="AV16" s="39"/>
      <c r="AW16" s="39"/>
      <c r="AX16" s="39"/>
      <c r="AY16" s="39"/>
      <c r="AZ16" s="40"/>
      <c r="BA16" s="41"/>
    </row>
    <row r="17" spans="1:53" s="47" customFormat="1" ht="21.75" customHeight="1">
      <c r="A17" s="108"/>
      <c r="B17" s="128"/>
      <c r="C17" s="108"/>
      <c r="D17" s="128"/>
      <c r="E17" s="29" t="s">
        <v>59</v>
      </c>
      <c r="F17" s="13">
        <f t="shared" si="1"/>
        <v>0</v>
      </c>
      <c r="G17" s="14">
        <f t="shared" ref="G17:K17" si="7">G23+G29+G35+G41+G47+G53+G59</f>
        <v>0</v>
      </c>
      <c r="H17" s="14">
        <f t="shared" si="7"/>
        <v>0</v>
      </c>
      <c r="I17" s="14">
        <f t="shared" si="7"/>
        <v>0</v>
      </c>
      <c r="J17" s="14">
        <f t="shared" si="7"/>
        <v>0</v>
      </c>
      <c r="K17" s="74">
        <f t="shared" si="7"/>
        <v>0</v>
      </c>
      <c r="L17" s="74">
        <f t="shared" ref="L17" si="8">L23+L29+L35+L41+L47+L53+L59</f>
        <v>0</v>
      </c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43"/>
      <c r="AS17" s="44"/>
      <c r="AT17" s="44"/>
      <c r="AU17" s="44"/>
      <c r="AV17" s="44"/>
      <c r="AW17" s="44"/>
      <c r="AX17" s="44"/>
      <c r="AY17" s="44"/>
      <c r="AZ17" s="45"/>
      <c r="BA17" s="46"/>
    </row>
    <row r="18" spans="1:53" s="47" customFormat="1" ht="21.75" customHeight="1">
      <c r="A18" s="121" t="s">
        <v>60</v>
      </c>
      <c r="B18" s="123" t="s">
        <v>115</v>
      </c>
      <c r="C18" s="106" t="s">
        <v>152</v>
      </c>
      <c r="D18" s="121" t="s">
        <v>161</v>
      </c>
      <c r="E18" s="25" t="s">
        <v>47</v>
      </c>
      <c r="F18" s="13">
        <f t="shared" ref="F18:F23" si="9">G18+H18+I18+J18+K18+L18</f>
        <v>2209.34</v>
      </c>
      <c r="G18" s="14">
        <f t="shared" ref="G18:I18" si="10">G19+G21+G22+G23</f>
        <v>443.25</v>
      </c>
      <c r="H18" s="14">
        <f t="shared" si="10"/>
        <v>1281.3399999999999</v>
      </c>
      <c r="I18" s="14">
        <f t="shared" si="10"/>
        <v>0</v>
      </c>
      <c r="J18" s="14">
        <f t="shared" ref="J18:K18" si="11">J19+J21+J22+J23</f>
        <v>484.75</v>
      </c>
      <c r="K18" s="74">
        <f t="shared" si="11"/>
        <v>0</v>
      </c>
      <c r="L18" s="74">
        <f t="shared" ref="L18" si="12">L19+L21+L22+L23</f>
        <v>0</v>
      </c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43"/>
      <c r="AS18" s="44"/>
      <c r="AT18" s="44"/>
      <c r="AU18" s="44"/>
      <c r="AV18" s="44"/>
      <c r="AW18" s="44"/>
      <c r="AX18" s="44"/>
      <c r="AY18" s="44"/>
      <c r="AZ18" s="45"/>
      <c r="BA18" s="46"/>
    </row>
    <row r="19" spans="1:53" s="47" customFormat="1" ht="21.75" customHeight="1">
      <c r="A19" s="122"/>
      <c r="B19" s="124"/>
      <c r="C19" s="107"/>
      <c r="D19" s="122"/>
      <c r="E19" s="25" t="s">
        <v>56</v>
      </c>
      <c r="F19" s="13">
        <f t="shared" si="9"/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43"/>
      <c r="AS19" s="44"/>
      <c r="AT19" s="44"/>
      <c r="AU19" s="44"/>
      <c r="AV19" s="44"/>
      <c r="AW19" s="44"/>
      <c r="AX19" s="44"/>
      <c r="AY19" s="44"/>
      <c r="AZ19" s="45"/>
      <c r="BA19" s="46"/>
    </row>
    <row r="20" spans="1:53" s="47" customFormat="1" ht="28.5" customHeight="1">
      <c r="A20" s="122"/>
      <c r="B20" s="124"/>
      <c r="C20" s="107"/>
      <c r="D20" s="122"/>
      <c r="E20" s="25" t="s">
        <v>191</v>
      </c>
      <c r="F20" s="13">
        <f>G20+H20+I20+J20+K20+L20</f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43"/>
      <c r="AS20" s="44"/>
      <c r="AT20" s="44"/>
      <c r="AU20" s="44"/>
      <c r="AV20" s="44"/>
      <c r="AW20" s="44"/>
      <c r="AX20" s="44"/>
      <c r="AY20" s="44"/>
      <c r="AZ20" s="45"/>
      <c r="BA20" s="46"/>
    </row>
    <row r="21" spans="1:53" s="47" customFormat="1" ht="21.75" customHeight="1">
      <c r="A21" s="122"/>
      <c r="B21" s="124"/>
      <c r="C21" s="107"/>
      <c r="D21" s="122"/>
      <c r="E21" s="25" t="s">
        <v>57</v>
      </c>
      <c r="F21" s="13">
        <f t="shared" si="9"/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43"/>
      <c r="AS21" s="44"/>
      <c r="AT21" s="44"/>
      <c r="AU21" s="44"/>
      <c r="AV21" s="44"/>
      <c r="AW21" s="44"/>
      <c r="AX21" s="44"/>
      <c r="AY21" s="44"/>
      <c r="AZ21" s="45"/>
      <c r="BA21" s="46"/>
    </row>
    <row r="22" spans="1:53" s="47" customFormat="1" ht="21.75" customHeight="1">
      <c r="A22" s="122"/>
      <c r="B22" s="124"/>
      <c r="C22" s="107"/>
      <c r="D22" s="122"/>
      <c r="E22" s="18" t="s">
        <v>58</v>
      </c>
      <c r="F22" s="13">
        <f t="shared" si="9"/>
        <v>2209.34</v>
      </c>
      <c r="G22" s="27">
        <v>443.25</v>
      </c>
      <c r="H22" s="17">
        <v>1281.3399999999999</v>
      </c>
      <c r="I22" s="16">
        <v>0</v>
      </c>
      <c r="J22" s="16">
        <v>484.75</v>
      </c>
      <c r="K22" s="16">
        <v>0</v>
      </c>
      <c r="L22" s="16">
        <v>0</v>
      </c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43"/>
      <c r="AS22" s="44"/>
      <c r="AT22" s="44"/>
      <c r="AU22" s="44"/>
      <c r="AV22" s="44"/>
      <c r="AW22" s="44"/>
      <c r="AX22" s="44"/>
      <c r="AY22" s="44"/>
      <c r="AZ22" s="45"/>
      <c r="BA22" s="46"/>
    </row>
    <row r="23" spans="1:53" s="47" customFormat="1" ht="21.75" customHeight="1">
      <c r="A23" s="128"/>
      <c r="B23" s="125"/>
      <c r="C23" s="108"/>
      <c r="D23" s="128"/>
      <c r="E23" s="29" t="s">
        <v>59</v>
      </c>
      <c r="F23" s="13">
        <f t="shared" si="9"/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43"/>
      <c r="AS23" s="44"/>
      <c r="AT23" s="44"/>
      <c r="AU23" s="44"/>
      <c r="AV23" s="44"/>
      <c r="AW23" s="44"/>
      <c r="AX23" s="44"/>
      <c r="AY23" s="44"/>
      <c r="AZ23" s="45"/>
      <c r="BA23" s="46"/>
    </row>
    <row r="24" spans="1:53" s="47" customFormat="1" ht="21.75" customHeight="1">
      <c r="A24" s="121" t="s">
        <v>61</v>
      </c>
      <c r="B24" s="123" t="s">
        <v>126</v>
      </c>
      <c r="C24" s="106" t="s">
        <v>107</v>
      </c>
      <c r="D24" s="121" t="s">
        <v>162</v>
      </c>
      <c r="E24" s="25" t="s">
        <v>47</v>
      </c>
      <c r="F24" s="13">
        <f t="shared" ref="F24:F29" si="13">G24+H24+I24+J24+K24+L24</f>
        <v>7695.1120000000001</v>
      </c>
      <c r="G24" s="14">
        <f t="shared" ref="G24:I24" si="14">G25+G27+G28+G29</f>
        <v>3124</v>
      </c>
      <c r="H24" s="14">
        <f t="shared" si="14"/>
        <v>4313.3779999999997</v>
      </c>
      <c r="I24" s="14">
        <f t="shared" si="14"/>
        <v>171</v>
      </c>
      <c r="J24" s="14">
        <f t="shared" ref="J24:L24" si="15">J25+J27+J28+J29</f>
        <v>86.733999999999995</v>
      </c>
      <c r="K24" s="74">
        <f t="shared" si="15"/>
        <v>0</v>
      </c>
      <c r="L24" s="74">
        <f t="shared" si="15"/>
        <v>0</v>
      </c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43"/>
      <c r="AS24" s="44"/>
      <c r="AT24" s="44"/>
      <c r="AU24" s="44"/>
      <c r="AV24" s="44"/>
      <c r="AW24" s="44"/>
      <c r="AX24" s="44"/>
      <c r="AY24" s="44"/>
      <c r="AZ24" s="45"/>
      <c r="BA24" s="46"/>
    </row>
    <row r="25" spans="1:53" s="47" customFormat="1" ht="21.75" customHeight="1">
      <c r="A25" s="122"/>
      <c r="B25" s="124"/>
      <c r="C25" s="107"/>
      <c r="D25" s="122"/>
      <c r="E25" s="25" t="s">
        <v>56</v>
      </c>
      <c r="F25" s="13">
        <f t="shared" si="13"/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43"/>
      <c r="AS25" s="44"/>
      <c r="AT25" s="44"/>
      <c r="AU25" s="44"/>
      <c r="AV25" s="44"/>
      <c r="AW25" s="44"/>
      <c r="AX25" s="44"/>
      <c r="AY25" s="44"/>
      <c r="AZ25" s="45"/>
      <c r="BA25" s="46"/>
    </row>
    <row r="26" spans="1:53" s="47" customFormat="1" ht="27.75" customHeight="1">
      <c r="A26" s="122"/>
      <c r="B26" s="124"/>
      <c r="C26" s="107"/>
      <c r="D26" s="122"/>
      <c r="E26" s="25" t="s">
        <v>191</v>
      </c>
      <c r="F26" s="13">
        <f>G26+H26+I26+J26+K26+L26</f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43"/>
      <c r="AS26" s="44"/>
      <c r="AT26" s="44"/>
      <c r="AU26" s="44"/>
      <c r="AV26" s="44"/>
      <c r="AW26" s="44"/>
      <c r="AX26" s="44"/>
      <c r="AY26" s="44"/>
      <c r="AZ26" s="45"/>
      <c r="BA26" s="46"/>
    </row>
    <row r="27" spans="1:53" s="47" customFormat="1" ht="21.75" customHeight="1">
      <c r="A27" s="122"/>
      <c r="B27" s="124"/>
      <c r="C27" s="107"/>
      <c r="D27" s="122"/>
      <c r="E27" s="25" t="s">
        <v>57</v>
      </c>
      <c r="F27" s="13">
        <f t="shared" si="13"/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43"/>
      <c r="AS27" s="44"/>
      <c r="AT27" s="44"/>
      <c r="AU27" s="44"/>
      <c r="AV27" s="44"/>
      <c r="AW27" s="44"/>
      <c r="AX27" s="44"/>
      <c r="AY27" s="44"/>
      <c r="AZ27" s="45"/>
      <c r="BA27" s="46"/>
    </row>
    <row r="28" spans="1:53" s="47" customFormat="1" ht="21.75" customHeight="1">
      <c r="A28" s="122"/>
      <c r="B28" s="124"/>
      <c r="C28" s="107"/>
      <c r="D28" s="122"/>
      <c r="E28" s="18" t="s">
        <v>58</v>
      </c>
      <c r="F28" s="13">
        <f t="shared" si="13"/>
        <v>7695.1120000000001</v>
      </c>
      <c r="G28" s="17">
        <v>3124</v>
      </c>
      <c r="H28" s="17">
        <v>4313.3779999999997</v>
      </c>
      <c r="I28" s="16">
        <v>171</v>
      </c>
      <c r="J28" s="16">
        <v>86.733999999999995</v>
      </c>
      <c r="K28" s="16">
        <v>0</v>
      </c>
      <c r="L28" s="16">
        <v>0</v>
      </c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43"/>
      <c r="AS28" s="44"/>
      <c r="AT28" s="44"/>
      <c r="AU28" s="44"/>
      <c r="AV28" s="44"/>
      <c r="AW28" s="44"/>
      <c r="AX28" s="44"/>
      <c r="AY28" s="44"/>
      <c r="AZ28" s="45"/>
      <c r="BA28" s="46"/>
    </row>
    <row r="29" spans="1:53" s="47" customFormat="1" ht="21.75" customHeight="1">
      <c r="A29" s="128"/>
      <c r="B29" s="125"/>
      <c r="C29" s="108"/>
      <c r="D29" s="128"/>
      <c r="E29" s="29" t="s">
        <v>59</v>
      </c>
      <c r="F29" s="13">
        <f t="shared" si="13"/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43"/>
      <c r="AS29" s="44"/>
      <c r="AT29" s="44"/>
      <c r="AU29" s="44"/>
      <c r="AV29" s="44"/>
      <c r="AW29" s="44"/>
      <c r="AX29" s="44"/>
      <c r="AY29" s="44"/>
      <c r="AZ29" s="45"/>
      <c r="BA29" s="46"/>
    </row>
    <row r="30" spans="1:53" s="42" customFormat="1" ht="21.75" customHeight="1">
      <c r="A30" s="121" t="s">
        <v>62</v>
      </c>
      <c r="B30" s="123" t="s">
        <v>125</v>
      </c>
      <c r="C30" s="106" t="s">
        <v>153</v>
      </c>
      <c r="D30" s="121" t="s">
        <v>163</v>
      </c>
      <c r="E30" s="25" t="s">
        <v>47</v>
      </c>
      <c r="F30" s="13">
        <f t="shared" ref="F30:F35" si="16">G30+H30+I30+J30+K30+L30</f>
        <v>26757.886000000002</v>
      </c>
      <c r="G30" s="14">
        <f t="shared" ref="G30:I30" si="17">G31+G33+G34+G35</f>
        <v>3457.873</v>
      </c>
      <c r="H30" s="14">
        <f t="shared" si="17"/>
        <v>3701.5279999999998</v>
      </c>
      <c r="I30" s="14">
        <f t="shared" si="17"/>
        <v>4437.5780000000004</v>
      </c>
      <c r="J30" s="14">
        <f t="shared" ref="J30:L30" si="18">J31+J33+J34+J35</f>
        <v>4943.6710000000003</v>
      </c>
      <c r="K30" s="70">
        <f t="shared" si="18"/>
        <v>4958.2719999999999</v>
      </c>
      <c r="L30" s="70">
        <f t="shared" si="18"/>
        <v>5258.9639999999999</v>
      </c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8"/>
      <c r="AS30" s="39"/>
      <c r="AT30" s="39"/>
      <c r="AU30" s="39"/>
      <c r="AV30" s="39"/>
      <c r="AW30" s="39"/>
      <c r="AX30" s="39"/>
      <c r="AY30" s="39"/>
      <c r="AZ30" s="40"/>
      <c r="BA30" s="41"/>
    </row>
    <row r="31" spans="1:53" s="42" customFormat="1" ht="21.75" customHeight="1">
      <c r="A31" s="122"/>
      <c r="B31" s="124"/>
      <c r="C31" s="107"/>
      <c r="D31" s="122"/>
      <c r="E31" s="25" t="s">
        <v>56</v>
      </c>
      <c r="F31" s="13">
        <f t="shared" si="16"/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8"/>
      <c r="AS31" s="39"/>
      <c r="AT31" s="39"/>
      <c r="AU31" s="39"/>
      <c r="AV31" s="39"/>
      <c r="AW31" s="39"/>
      <c r="AX31" s="39"/>
      <c r="AY31" s="39"/>
      <c r="AZ31" s="40"/>
      <c r="BA31" s="41"/>
    </row>
    <row r="32" spans="1:53" s="42" customFormat="1" ht="28.5" customHeight="1">
      <c r="A32" s="122"/>
      <c r="B32" s="124"/>
      <c r="C32" s="107"/>
      <c r="D32" s="122"/>
      <c r="E32" s="25" t="s">
        <v>191</v>
      </c>
      <c r="F32" s="13">
        <f>G32+H32+I32+J32+K32+L32</f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8"/>
      <c r="AS32" s="39"/>
      <c r="AT32" s="39"/>
      <c r="AU32" s="39"/>
      <c r="AV32" s="39"/>
      <c r="AW32" s="39"/>
      <c r="AX32" s="39"/>
      <c r="AY32" s="39"/>
      <c r="AZ32" s="40"/>
      <c r="BA32" s="41"/>
    </row>
    <row r="33" spans="1:53" s="42" customFormat="1" ht="21.75" customHeight="1">
      <c r="A33" s="122"/>
      <c r="B33" s="124"/>
      <c r="C33" s="107"/>
      <c r="D33" s="122"/>
      <c r="E33" s="25" t="s">
        <v>57</v>
      </c>
      <c r="F33" s="13">
        <f t="shared" si="16"/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8"/>
      <c r="AS33" s="39"/>
      <c r="AT33" s="39"/>
      <c r="AU33" s="39"/>
      <c r="AV33" s="39"/>
      <c r="AW33" s="39"/>
      <c r="AX33" s="39"/>
      <c r="AY33" s="39"/>
      <c r="AZ33" s="40"/>
      <c r="BA33" s="41"/>
    </row>
    <row r="34" spans="1:53" s="42" customFormat="1" ht="21.75" customHeight="1">
      <c r="A34" s="122"/>
      <c r="B34" s="124"/>
      <c r="C34" s="107"/>
      <c r="D34" s="122"/>
      <c r="E34" s="18" t="s">
        <v>58</v>
      </c>
      <c r="F34" s="13">
        <f t="shared" si="16"/>
        <v>26757.886000000002</v>
      </c>
      <c r="G34" s="17">
        <v>3457.873</v>
      </c>
      <c r="H34" s="17">
        <f>3701.528</f>
        <v>3701.5279999999998</v>
      </c>
      <c r="I34" s="16">
        <v>4437.5780000000004</v>
      </c>
      <c r="J34" s="16">
        <v>4943.6710000000003</v>
      </c>
      <c r="K34" s="16">
        <v>4958.2719999999999</v>
      </c>
      <c r="L34" s="16">
        <v>5258.9639999999999</v>
      </c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8"/>
      <c r="AS34" s="39"/>
      <c r="AT34" s="39"/>
      <c r="AU34" s="39"/>
      <c r="AV34" s="39"/>
      <c r="AW34" s="39"/>
      <c r="AX34" s="39"/>
      <c r="AY34" s="39"/>
      <c r="AZ34" s="40"/>
      <c r="BA34" s="41"/>
    </row>
    <row r="35" spans="1:53" s="47" customFormat="1" ht="21.75" customHeight="1">
      <c r="A35" s="128"/>
      <c r="B35" s="125"/>
      <c r="C35" s="108"/>
      <c r="D35" s="128"/>
      <c r="E35" s="29" t="s">
        <v>59</v>
      </c>
      <c r="F35" s="13">
        <f t="shared" si="16"/>
        <v>0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43"/>
      <c r="AS35" s="44"/>
      <c r="AT35" s="44"/>
      <c r="AU35" s="44"/>
      <c r="AV35" s="44"/>
      <c r="AW35" s="44"/>
      <c r="AX35" s="44"/>
      <c r="AY35" s="44"/>
      <c r="AZ35" s="45"/>
      <c r="BA35" s="46"/>
    </row>
    <row r="36" spans="1:53" s="42" customFormat="1" ht="21.75" customHeight="1">
      <c r="A36" s="121" t="s">
        <v>63</v>
      </c>
      <c r="B36" s="123" t="s">
        <v>116</v>
      </c>
      <c r="C36" s="106" t="s">
        <v>154</v>
      </c>
      <c r="D36" s="121" t="s">
        <v>164</v>
      </c>
      <c r="E36" s="25" t="s">
        <v>47</v>
      </c>
      <c r="F36" s="13">
        <f t="shared" ref="F36:F41" si="19">G36+H36+I36+J36+K36+L36</f>
        <v>380084.20299999998</v>
      </c>
      <c r="G36" s="14">
        <f t="shared" ref="G36:I36" si="20">G37+G39+G40+G41</f>
        <v>54060.3</v>
      </c>
      <c r="H36" s="14">
        <f t="shared" si="20"/>
        <v>55698.098999999995</v>
      </c>
      <c r="I36" s="14">
        <f t="shared" si="20"/>
        <v>62819.381999999998</v>
      </c>
      <c r="J36" s="14">
        <f t="shared" ref="J36:L36" si="21">J37+J39+J40+J41</f>
        <v>66706.335999999996</v>
      </c>
      <c r="K36" s="70">
        <f t="shared" si="21"/>
        <v>68392.044999999998</v>
      </c>
      <c r="L36" s="70">
        <f t="shared" si="21"/>
        <v>72408.040999999997</v>
      </c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8"/>
      <c r="AS36" s="39"/>
      <c r="AT36" s="39"/>
      <c r="AU36" s="39"/>
      <c r="AV36" s="39"/>
      <c r="AW36" s="39"/>
      <c r="AX36" s="39"/>
      <c r="AY36" s="39"/>
      <c r="AZ36" s="40"/>
      <c r="BA36" s="41"/>
    </row>
    <row r="37" spans="1:53" s="42" customFormat="1" ht="21.75" customHeight="1">
      <c r="A37" s="122"/>
      <c r="B37" s="124"/>
      <c r="C37" s="107"/>
      <c r="D37" s="122"/>
      <c r="E37" s="25" t="s">
        <v>56</v>
      </c>
      <c r="F37" s="13">
        <f t="shared" si="19"/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8"/>
      <c r="AS37" s="39"/>
      <c r="AT37" s="39"/>
      <c r="AU37" s="39"/>
      <c r="AV37" s="39"/>
      <c r="AW37" s="39"/>
      <c r="AX37" s="39"/>
      <c r="AY37" s="39"/>
      <c r="AZ37" s="40"/>
      <c r="BA37" s="41"/>
    </row>
    <row r="38" spans="1:53" s="42" customFormat="1" ht="27" customHeight="1">
      <c r="A38" s="122"/>
      <c r="B38" s="124"/>
      <c r="C38" s="107"/>
      <c r="D38" s="122"/>
      <c r="E38" s="25" t="s">
        <v>191</v>
      </c>
      <c r="F38" s="13">
        <f>G38+H38+I38+J38+K38+L38</f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8"/>
      <c r="AS38" s="39"/>
      <c r="AT38" s="39"/>
      <c r="AU38" s="39"/>
      <c r="AV38" s="39"/>
      <c r="AW38" s="39"/>
      <c r="AX38" s="39"/>
      <c r="AY38" s="39"/>
      <c r="AZ38" s="40"/>
      <c r="BA38" s="41"/>
    </row>
    <row r="39" spans="1:53" s="42" customFormat="1" ht="21.75" customHeight="1">
      <c r="A39" s="122"/>
      <c r="B39" s="124"/>
      <c r="C39" s="107"/>
      <c r="D39" s="122"/>
      <c r="E39" s="25" t="s">
        <v>57</v>
      </c>
      <c r="F39" s="13">
        <f t="shared" si="19"/>
        <v>0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8"/>
      <c r="AS39" s="39"/>
      <c r="AT39" s="39"/>
      <c r="AU39" s="39"/>
      <c r="AV39" s="39"/>
      <c r="AW39" s="39"/>
      <c r="AX39" s="39"/>
      <c r="AY39" s="39"/>
      <c r="AZ39" s="40"/>
      <c r="BA39" s="41"/>
    </row>
    <row r="40" spans="1:53" s="42" customFormat="1" ht="21.75" customHeight="1">
      <c r="A40" s="122"/>
      <c r="B40" s="124"/>
      <c r="C40" s="107"/>
      <c r="D40" s="122"/>
      <c r="E40" s="25" t="s">
        <v>58</v>
      </c>
      <c r="F40" s="13">
        <f t="shared" si="19"/>
        <v>380084.20299999998</v>
      </c>
      <c r="G40" s="17">
        <v>54060.3</v>
      </c>
      <c r="H40" s="17">
        <f>56846.026-998.815-149.112</f>
        <v>55698.098999999995</v>
      </c>
      <c r="I40" s="17">
        <f>62819.382</f>
        <v>62819.381999999998</v>
      </c>
      <c r="J40" s="17">
        <v>66706.335999999996</v>
      </c>
      <c r="K40" s="16">
        <v>68392.044999999998</v>
      </c>
      <c r="L40" s="16">
        <v>72408.040999999997</v>
      </c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8"/>
      <c r="AS40" s="39"/>
      <c r="AT40" s="39"/>
      <c r="AU40" s="39"/>
      <c r="AV40" s="39"/>
      <c r="AW40" s="39"/>
      <c r="AX40" s="39"/>
      <c r="AY40" s="39"/>
      <c r="AZ40" s="40"/>
      <c r="BA40" s="41"/>
    </row>
    <row r="41" spans="1:53" s="53" customFormat="1" ht="21.75" customHeight="1">
      <c r="A41" s="128"/>
      <c r="B41" s="125"/>
      <c r="C41" s="108"/>
      <c r="D41" s="128"/>
      <c r="E41" s="25" t="s">
        <v>59</v>
      </c>
      <c r="F41" s="13">
        <f t="shared" si="19"/>
        <v>0</v>
      </c>
      <c r="G41" s="24">
        <v>0</v>
      </c>
      <c r="H41" s="24">
        <v>0</v>
      </c>
      <c r="I41" s="24">
        <v>0</v>
      </c>
      <c r="J41" s="24">
        <v>0</v>
      </c>
      <c r="K41" s="24">
        <v>0</v>
      </c>
      <c r="L41" s="24">
        <v>0</v>
      </c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49"/>
      <c r="AS41" s="50"/>
      <c r="AT41" s="50"/>
      <c r="AU41" s="50"/>
      <c r="AV41" s="50"/>
      <c r="AW41" s="50"/>
      <c r="AX41" s="50"/>
      <c r="AY41" s="50"/>
      <c r="AZ41" s="51"/>
      <c r="BA41" s="52"/>
    </row>
    <row r="42" spans="1:53" s="42" customFormat="1" ht="21.75" customHeight="1">
      <c r="A42" s="121" t="s">
        <v>75</v>
      </c>
      <c r="B42" s="123" t="s">
        <v>117</v>
      </c>
      <c r="C42" s="106" t="s">
        <v>155</v>
      </c>
      <c r="D42" s="121" t="s">
        <v>165</v>
      </c>
      <c r="E42" s="25" t="s">
        <v>47</v>
      </c>
      <c r="F42" s="13">
        <f t="shared" ref="F42:F47" si="22">G42+H42+I42+J42+K42+L42</f>
        <v>92871.12999999999</v>
      </c>
      <c r="G42" s="14">
        <f t="shared" ref="G42:I42" si="23">G43+G45+G46+G47</f>
        <v>13476.234</v>
      </c>
      <c r="H42" s="14">
        <f t="shared" si="23"/>
        <v>14031.442999999999</v>
      </c>
      <c r="I42" s="14">
        <f t="shared" si="23"/>
        <v>14843.402</v>
      </c>
      <c r="J42" s="14">
        <f t="shared" ref="J42:L42" si="24">J43+J45+J46+J47</f>
        <v>16185.050999999999</v>
      </c>
      <c r="K42" s="70">
        <f t="shared" si="24"/>
        <v>16674.504000000001</v>
      </c>
      <c r="L42" s="70">
        <f t="shared" si="24"/>
        <v>17660.495999999999</v>
      </c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8"/>
      <c r="AS42" s="39"/>
      <c r="AT42" s="39"/>
      <c r="AU42" s="39"/>
      <c r="AV42" s="39"/>
      <c r="AW42" s="39"/>
      <c r="AX42" s="39"/>
      <c r="AY42" s="39"/>
      <c r="AZ42" s="40"/>
      <c r="BA42" s="41"/>
    </row>
    <row r="43" spans="1:53" s="42" customFormat="1" ht="21.75" customHeight="1">
      <c r="A43" s="122"/>
      <c r="B43" s="124"/>
      <c r="C43" s="107"/>
      <c r="D43" s="122"/>
      <c r="E43" s="25" t="s">
        <v>56</v>
      </c>
      <c r="F43" s="13">
        <f t="shared" si="22"/>
        <v>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8"/>
      <c r="AS43" s="39"/>
      <c r="AT43" s="39"/>
      <c r="AU43" s="39"/>
      <c r="AV43" s="39"/>
      <c r="AW43" s="39"/>
      <c r="AX43" s="39"/>
      <c r="AY43" s="39"/>
      <c r="AZ43" s="40"/>
      <c r="BA43" s="41"/>
    </row>
    <row r="44" spans="1:53" s="42" customFormat="1" ht="28.5" customHeight="1">
      <c r="A44" s="122"/>
      <c r="B44" s="124"/>
      <c r="C44" s="107"/>
      <c r="D44" s="122"/>
      <c r="E44" s="25" t="s">
        <v>191</v>
      </c>
      <c r="F44" s="13">
        <f>G44+H44+I44+J44+K44+L44</f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8"/>
      <c r="AS44" s="39"/>
      <c r="AT44" s="39"/>
      <c r="AU44" s="39"/>
      <c r="AV44" s="39"/>
      <c r="AW44" s="39"/>
      <c r="AX44" s="39"/>
      <c r="AY44" s="39"/>
      <c r="AZ44" s="40"/>
      <c r="BA44" s="41"/>
    </row>
    <row r="45" spans="1:53" s="42" customFormat="1" ht="21.75" customHeight="1">
      <c r="A45" s="122"/>
      <c r="B45" s="124"/>
      <c r="C45" s="107"/>
      <c r="D45" s="122"/>
      <c r="E45" s="25" t="s">
        <v>57</v>
      </c>
      <c r="F45" s="13">
        <f t="shared" si="22"/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8"/>
      <c r="AS45" s="39"/>
      <c r="AT45" s="39"/>
      <c r="AU45" s="39"/>
      <c r="AV45" s="39"/>
      <c r="AW45" s="39"/>
      <c r="AX45" s="39"/>
      <c r="AY45" s="39"/>
      <c r="AZ45" s="40"/>
      <c r="BA45" s="41"/>
    </row>
    <row r="46" spans="1:53" s="42" customFormat="1" ht="21.75" customHeight="1">
      <c r="A46" s="122"/>
      <c r="B46" s="124"/>
      <c r="C46" s="107"/>
      <c r="D46" s="122"/>
      <c r="E46" s="25" t="s">
        <v>58</v>
      </c>
      <c r="F46" s="13">
        <f t="shared" si="22"/>
        <v>92871.12999999999</v>
      </c>
      <c r="G46" s="17">
        <v>13476.234</v>
      </c>
      <c r="H46" s="17">
        <v>14031.442999999999</v>
      </c>
      <c r="I46" s="16">
        <v>14843.402</v>
      </c>
      <c r="J46" s="16">
        <v>16185.050999999999</v>
      </c>
      <c r="K46" s="16">
        <v>16674.504000000001</v>
      </c>
      <c r="L46" s="16">
        <v>17660.495999999999</v>
      </c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8"/>
      <c r="AS46" s="39"/>
      <c r="AT46" s="39"/>
      <c r="AU46" s="39"/>
      <c r="AV46" s="39"/>
      <c r="AW46" s="39"/>
      <c r="AX46" s="39"/>
      <c r="AY46" s="39"/>
      <c r="AZ46" s="40"/>
      <c r="BA46" s="41"/>
    </row>
    <row r="47" spans="1:53" s="53" customFormat="1" ht="21.75" customHeight="1">
      <c r="A47" s="128"/>
      <c r="B47" s="125"/>
      <c r="C47" s="108"/>
      <c r="D47" s="128"/>
      <c r="E47" s="25" t="s">
        <v>59</v>
      </c>
      <c r="F47" s="13">
        <f t="shared" si="22"/>
        <v>0</v>
      </c>
      <c r="G47" s="24">
        <v>0</v>
      </c>
      <c r="H47" s="24">
        <v>0</v>
      </c>
      <c r="I47" s="24">
        <v>0</v>
      </c>
      <c r="J47" s="24">
        <v>0</v>
      </c>
      <c r="K47" s="24">
        <v>0</v>
      </c>
      <c r="L47" s="24">
        <v>0</v>
      </c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  <c r="AN47" s="48"/>
      <c r="AO47" s="48"/>
      <c r="AP47" s="48"/>
      <c r="AQ47" s="48"/>
      <c r="AR47" s="49"/>
      <c r="AS47" s="50"/>
      <c r="AT47" s="50"/>
      <c r="AU47" s="50"/>
      <c r="AV47" s="50"/>
      <c r="AW47" s="50"/>
      <c r="AX47" s="50"/>
      <c r="AY47" s="50"/>
      <c r="AZ47" s="51"/>
      <c r="BA47" s="52"/>
    </row>
    <row r="48" spans="1:53" s="42" customFormat="1" ht="21.75" customHeight="1">
      <c r="A48" s="121" t="s">
        <v>100</v>
      </c>
      <c r="B48" s="123" t="s">
        <v>118</v>
      </c>
      <c r="C48" s="106" t="s">
        <v>156</v>
      </c>
      <c r="D48" s="121" t="s">
        <v>166</v>
      </c>
      <c r="E48" s="25" t="s">
        <v>47</v>
      </c>
      <c r="F48" s="13">
        <f t="shared" ref="F48:F53" si="25">G48+H48+I48+J48+K48+L48</f>
        <v>60166.445999999996</v>
      </c>
      <c r="G48" s="14">
        <f t="shared" ref="G48:I48" si="26">G49+G51+G52+G53</f>
        <v>8545.7039999999997</v>
      </c>
      <c r="H48" s="14">
        <f t="shared" si="26"/>
        <v>8961.1419999999998</v>
      </c>
      <c r="I48" s="14">
        <f t="shared" si="26"/>
        <v>9687.23</v>
      </c>
      <c r="J48" s="14">
        <f t="shared" ref="J48:L48" si="27">J49+J51+J52+J53</f>
        <v>10700.504000000001</v>
      </c>
      <c r="K48" s="70">
        <f t="shared" si="27"/>
        <v>10825.056</v>
      </c>
      <c r="L48" s="70">
        <f t="shared" si="27"/>
        <v>11446.81</v>
      </c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8"/>
      <c r="AS48" s="39"/>
      <c r="AT48" s="39"/>
      <c r="AU48" s="39"/>
      <c r="AV48" s="39"/>
      <c r="AW48" s="39"/>
      <c r="AX48" s="39"/>
      <c r="AY48" s="39"/>
      <c r="AZ48" s="40"/>
      <c r="BA48" s="41"/>
    </row>
    <row r="49" spans="1:53" s="42" customFormat="1" ht="21.75" customHeight="1">
      <c r="A49" s="122"/>
      <c r="B49" s="124"/>
      <c r="C49" s="107"/>
      <c r="D49" s="122"/>
      <c r="E49" s="25" t="s">
        <v>56</v>
      </c>
      <c r="F49" s="13">
        <f t="shared" si="25"/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8"/>
      <c r="AS49" s="39"/>
      <c r="AT49" s="39"/>
      <c r="AU49" s="39"/>
      <c r="AV49" s="39"/>
      <c r="AW49" s="39"/>
      <c r="AX49" s="39"/>
      <c r="AY49" s="39"/>
      <c r="AZ49" s="40"/>
      <c r="BA49" s="41"/>
    </row>
    <row r="50" spans="1:53" s="42" customFormat="1" ht="28.5" customHeight="1">
      <c r="A50" s="122"/>
      <c r="B50" s="124"/>
      <c r="C50" s="107"/>
      <c r="D50" s="122"/>
      <c r="E50" s="25" t="s">
        <v>191</v>
      </c>
      <c r="F50" s="13">
        <f>G50+H50+I50+J50+K50+L50</f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8"/>
      <c r="AS50" s="39"/>
      <c r="AT50" s="39"/>
      <c r="AU50" s="39"/>
      <c r="AV50" s="39"/>
      <c r="AW50" s="39"/>
      <c r="AX50" s="39"/>
      <c r="AY50" s="39"/>
      <c r="AZ50" s="40"/>
      <c r="BA50" s="41"/>
    </row>
    <row r="51" spans="1:53" s="42" customFormat="1" ht="21.75" customHeight="1">
      <c r="A51" s="122"/>
      <c r="B51" s="124"/>
      <c r="C51" s="107"/>
      <c r="D51" s="122"/>
      <c r="E51" s="25" t="s">
        <v>57</v>
      </c>
      <c r="F51" s="13">
        <f t="shared" si="25"/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38"/>
      <c r="AS51" s="39"/>
      <c r="AT51" s="39"/>
      <c r="AU51" s="39"/>
      <c r="AV51" s="39"/>
      <c r="AW51" s="39"/>
      <c r="AX51" s="39"/>
      <c r="AY51" s="39"/>
      <c r="AZ51" s="40"/>
      <c r="BA51" s="41"/>
    </row>
    <row r="52" spans="1:53" s="42" customFormat="1" ht="21.75" customHeight="1">
      <c r="A52" s="122"/>
      <c r="B52" s="124"/>
      <c r="C52" s="107"/>
      <c r="D52" s="122"/>
      <c r="E52" s="25" t="s">
        <v>58</v>
      </c>
      <c r="F52" s="13">
        <f t="shared" si="25"/>
        <v>60166.445999999996</v>
      </c>
      <c r="G52" s="17">
        <v>8545.7039999999997</v>
      </c>
      <c r="H52" s="17">
        <v>8961.1419999999998</v>
      </c>
      <c r="I52" s="17">
        <v>9687.23</v>
      </c>
      <c r="J52" s="16">
        <v>10700.504000000001</v>
      </c>
      <c r="K52" s="16">
        <v>10825.056</v>
      </c>
      <c r="L52" s="16">
        <v>11446.81</v>
      </c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37"/>
      <c r="AP52" s="37"/>
      <c r="AQ52" s="37"/>
      <c r="AR52" s="38"/>
      <c r="AS52" s="39"/>
      <c r="AT52" s="39"/>
      <c r="AU52" s="39"/>
      <c r="AV52" s="39"/>
      <c r="AW52" s="39"/>
      <c r="AX52" s="39"/>
      <c r="AY52" s="39"/>
      <c r="AZ52" s="40"/>
      <c r="BA52" s="41"/>
    </row>
    <row r="53" spans="1:53" s="53" customFormat="1" ht="21.75" customHeight="1">
      <c r="A53" s="128"/>
      <c r="B53" s="125"/>
      <c r="C53" s="108"/>
      <c r="D53" s="128"/>
      <c r="E53" s="25" t="s">
        <v>59</v>
      </c>
      <c r="F53" s="13">
        <f t="shared" si="25"/>
        <v>0</v>
      </c>
      <c r="G53" s="24">
        <v>0</v>
      </c>
      <c r="H53" s="24">
        <v>0</v>
      </c>
      <c r="I53" s="24">
        <v>0</v>
      </c>
      <c r="J53" s="24">
        <v>0</v>
      </c>
      <c r="K53" s="24">
        <v>0</v>
      </c>
      <c r="L53" s="24">
        <v>0</v>
      </c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9"/>
      <c r="AS53" s="50"/>
      <c r="AT53" s="50"/>
      <c r="AU53" s="50"/>
      <c r="AV53" s="50"/>
      <c r="AW53" s="50"/>
      <c r="AX53" s="50"/>
      <c r="AY53" s="50"/>
      <c r="AZ53" s="51"/>
      <c r="BA53" s="52"/>
    </row>
    <row r="54" spans="1:53" s="42" customFormat="1" ht="21.75" customHeight="1">
      <c r="A54" s="121" t="s">
        <v>104</v>
      </c>
      <c r="B54" s="123" t="s">
        <v>92</v>
      </c>
      <c r="C54" s="106" t="s">
        <v>156</v>
      </c>
      <c r="D54" s="121" t="s">
        <v>165</v>
      </c>
      <c r="E54" s="25" t="s">
        <v>47</v>
      </c>
      <c r="F54" s="13">
        <f t="shared" ref="F54:F60" si="28">G54+H54+I54+J54+K54+L54</f>
        <v>679.88710000000003</v>
      </c>
      <c r="G54" s="14">
        <f t="shared" ref="G54:I54" si="29">G55+G57+G58+G59</f>
        <v>122.6371</v>
      </c>
      <c r="H54" s="14">
        <f t="shared" si="29"/>
        <v>116.25</v>
      </c>
      <c r="I54" s="14">
        <f t="shared" si="29"/>
        <v>117</v>
      </c>
      <c r="J54" s="14">
        <f t="shared" ref="J54:L54" si="30">J55+J57+J58+J59</f>
        <v>108</v>
      </c>
      <c r="K54" s="70">
        <f t="shared" si="30"/>
        <v>108</v>
      </c>
      <c r="L54" s="70">
        <f t="shared" si="30"/>
        <v>108</v>
      </c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8"/>
      <c r="AS54" s="39"/>
      <c r="AT54" s="39"/>
      <c r="AU54" s="39"/>
      <c r="AV54" s="39"/>
      <c r="AW54" s="39"/>
      <c r="AX54" s="39"/>
      <c r="AY54" s="39"/>
      <c r="AZ54" s="40"/>
      <c r="BA54" s="41"/>
    </row>
    <row r="55" spans="1:53" s="42" customFormat="1" ht="21.75" customHeight="1">
      <c r="A55" s="122"/>
      <c r="B55" s="124"/>
      <c r="C55" s="107"/>
      <c r="D55" s="122"/>
      <c r="E55" s="25" t="s">
        <v>56</v>
      </c>
      <c r="F55" s="13">
        <f t="shared" si="28"/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8"/>
      <c r="AS55" s="39"/>
      <c r="AT55" s="39"/>
      <c r="AU55" s="39"/>
      <c r="AV55" s="39"/>
      <c r="AW55" s="39"/>
      <c r="AX55" s="39"/>
      <c r="AY55" s="39"/>
      <c r="AZ55" s="40"/>
      <c r="BA55" s="41"/>
    </row>
    <row r="56" spans="1:53" s="42" customFormat="1" ht="28.5" customHeight="1">
      <c r="A56" s="122"/>
      <c r="B56" s="124"/>
      <c r="C56" s="107"/>
      <c r="D56" s="122"/>
      <c r="E56" s="25" t="s">
        <v>191</v>
      </c>
      <c r="F56" s="13">
        <f>G56+H56+I56+J56+K56+L56</f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8"/>
      <c r="AS56" s="39"/>
      <c r="AT56" s="39"/>
      <c r="AU56" s="39"/>
      <c r="AV56" s="39"/>
      <c r="AW56" s="39"/>
      <c r="AX56" s="39"/>
      <c r="AY56" s="39"/>
      <c r="AZ56" s="40"/>
      <c r="BA56" s="41"/>
    </row>
    <row r="57" spans="1:53" s="42" customFormat="1" ht="21.75" customHeight="1">
      <c r="A57" s="122"/>
      <c r="B57" s="124"/>
      <c r="C57" s="107"/>
      <c r="D57" s="122"/>
      <c r="E57" s="25" t="s">
        <v>57</v>
      </c>
      <c r="F57" s="13">
        <f>G57+H57+I57+J57+K57+L57</f>
        <v>679.88710000000003</v>
      </c>
      <c r="G57" s="17">
        <v>122.6371</v>
      </c>
      <c r="H57" s="17">
        <v>116.25</v>
      </c>
      <c r="I57" s="76">
        <v>117</v>
      </c>
      <c r="J57" s="16">
        <v>108</v>
      </c>
      <c r="K57" s="16">
        <v>108</v>
      </c>
      <c r="L57" s="16">
        <v>108</v>
      </c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8"/>
      <c r="AS57" s="39"/>
      <c r="AT57" s="39"/>
      <c r="AU57" s="39"/>
      <c r="AV57" s="39"/>
      <c r="AW57" s="39"/>
      <c r="AX57" s="39"/>
      <c r="AY57" s="39"/>
      <c r="AZ57" s="40"/>
      <c r="BA57" s="41"/>
    </row>
    <row r="58" spans="1:53" s="42" customFormat="1" ht="21.75" customHeight="1">
      <c r="A58" s="122"/>
      <c r="B58" s="124"/>
      <c r="C58" s="107"/>
      <c r="D58" s="122"/>
      <c r="E58" s="25" t="s">
        <v>58</v>
      </c>
      <c r="F58" s="13">
        <f t="shared" si="28"/>
        <v>0</v>
      </c>
      <c r="G58" s="17">
        <v>0</v>
      </c>
      <c r="H58" s="17">
        <v>0</v>
      </c>
      <c r="I58" s="17">
        <v>0</v>
      </c>
      <c r="J58" s="17">
        <v>0</v>
      </c>
      <c r="K58" s="17">
        <v>0</v>
      </c>
      <c r="L58" s="17">
        <v>0</v>
      </c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8"/>
      <c r="AS58" s="39"/>
      <c r="AT58" s="39"/>
      <c r="AU58" s="39"/>
      <c r="AV58" s="39"/>
      <c r="AW58" s="39"/>
      <c r="AX58" s="39"/>
      <c r="AY58" s="39"/>
      <c r="AZ58" s="40"/>
      <c r="BA58" s="41"/>
    </row>
    <row r="59" spans="1:53" s="53" customFormat="1" ht="21.75" customHeight="1">
      <c r="A59" s="128"/>
      <c r="B59" s="125"/>
      <c r="C59" s="108"/>
      <c r="D59" s="128"/>
      <c r="E59" s="25" t="s">
        <v>59</v>
      </c>
      <c r="F59" s="13">
        <f t="shared" si="28"/>
        <v>0</v>
      </c>
      <c r="G59" s="24">
        <v>0</v>
      </c>
      <c r="H59" s="24">
        <v>0</v>
      </c>
      <c r="I59" s="24">
        <v>0</v>
      </c>
      <c r="J59" s="24">
        <v>0</v>
      </c>
      <c r="K59" s="24">
        <v>0</v>
      </c>
      <c r="L59" s="24">
        <v>0</v>
      </c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8"/>
      <c r="AI59" s="48"/>
      <c r="AJ59" s="48"/>
      <c r="AK59" s="48"/>
      <c r="AL59" s="48"/>
      <c r="AM59" s="48"/>
      <c r="AN59" s="48"/>
      <c r="AO59" s="48"/>
      <c r="AP59" s="48"/>
      <c r="AQ59" s="48"/>
      <c r="AR59" s="49"/>
      <c r="AS59" s="50"/>
      <c r="AT59" s="50"/>
      <c r="AU59" s="50"/>
      <c r="AV59" s="50"/>
      <c r="AW59" s="50"/>
      <c r="AX59" s="50"/>
      <c r="AY59" s="50"/>
      <c r="AZ59" s="51"/>
      <c r="BA59" s="52"/>
    </row>
    <row r="60" spans="1:53" s="42" customFormat="1" ht="21.75" customHeight="1">
      <c r="A60" s="121" t="s">
        <v>134</v>
      </c>
      <c r="B60" s="123" t="s">
        <v>136</v>
      </c>
      <c r="C60" s="153">
        <v>2023</v>
      </c>
      <c r="D60" s="109" t="s">
        <v>87</v>
      </c>
      <c r="E60" s="25" t="s">
        <v>47</v>
      </c>
      <c r="F60" s="13">
        <f t="shared" si="28"/>
        <v>951.58316000000002</v>
      </c>
      <c r="G60" s="14">
        <f t="shared" ref="G60:L60" si="31">G61+G63+G64+G65</f>
        <v>0</v>
      </c>
      <c r="H60" s="14">
        <f t="shared" si="31"/>
        <v>0</v>
      </c>
      <c r="I60" s="14">
        <f t="shared" si="31"/>
        <v>951.58316000000002</v>
      </c>
      <c r="J60" s="14">
        <f t="shared" si="31"/>
        <v>0</v>
      </c>
      <c r="K60" s="14">
        <f t="shared" si="31"/>
        <v>0</v>
      </c>
      <c r="L60" s="14">
        <f t="shared" si="31"/>
        <v>0</v>
      </c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8"/>
      <c r="AS60" s="39"/>
      <c r="AT60" s="39"/>
      <c r="AU60" s="39"/>
      <c r="AV60" s="39"/>
      <c r="AW60" s="39"/>
      <c r="AX60" s="39"/>
      <c r="AY60" s="39"/>
      <c r="AZ60" s="40"/>
      <c r="BA60" s="41"/>
    </row>
    <row r="61" spans="1:53" s="42" customFormat="1" ht="21.75" customHeight="1">
      <c r="A61" s="122"/>
      <c r="B61" s="124"/>
      <c r="C61" s="154"/>
      <c r="D61" s="110"/>
      <c r="E61" s="25" t="s">
        <v>56</v>
      </c>
      <c r="F61" s="13">
        <f t="shared" ref="F61:F71" si="32">G61+H61+I61+J61+K61+L61</f>
        <v>903.1</v>
      </c>
      <c r="G61" s="16">
        <v>0</v>
      </c>
      <c r="H61" s="16">
        <v>0</v>
      </c>
      <c r="I61" s="75">
        <v>903.1</v>
      </c>
      <c r="J61" s="16">
        <v>0</v>
      </c>
      <c r="K61" s="16">
        <v>0</v>
      </c>
      <c r="L61" s="16">
        <v>0</v>
      </c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8"/>
      <c r="AS61" s="39"/>
      <c r="AT61" s="39"/>
      <c r="AU61" s="39"/>
      <c r="AV61" s="39"/>
      <c r="AW61" s="39"/>
      <c r="AX61" s="39"/>
      <c r="AY61" s="39"/>
      <c r="AZ61" s="40"/>
      <c r="BA61" s="41"/>
    </row>
    <row r="62" spans="1:53" s="42" customFormat="1" ht="29.25" customHeight="1">
      <c r="A62" s="122"/>
      <c r="B62" s="124"/>
      <c r="C62" s="154"/>
      <c r="D62" s="110"/>
      <c r="E62" s="25" t="s">
        <v>191</v>
      </c>
      <c r="F62" s="13">
        <f>G62+H62+I62+J62+K62+L62</f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37"/>
      <c r="AN62" s="37"/>
      <c r="AO62" s="37"/>
      <c r="AP62" s="37"/>
      <c r="AQ62" s="37"/>
      <c r="AR62" s="38"/>
      <c r="AS62" s="39"/>
      <c r="AT62" s="39"/>
      <c r="AU62" s="39"/>
      <c r="AV62" s="39"/>
      <c r="AW62" s="39"/>
      <c r="AX62" s="39"/>
      <c r="AY62" s="39"/>
      <c r="AZ62" s="40"/>
      <c r="BA62" s="41"/>
    </row>
    <row r="63" spans="1:53" s="42" customFormat="1" ht="21.75" customHeight="1">
      <c r="A63" s="122"/>
      <c r="B63" s="124"/>
      <c r="C63" s="154"/>
      <c r="D63" s="110"/>
      <c r="E63" s="25" t="s">
        <v>57</v>
      </c>
      <c r="F63" s="13">
        <f t="shared" si="32"/>
        <v>47.531579999999998</v>
      </c>
      <c r="G63" s="17"/>
      <c r="H63" s="16"/>
      <c r="I63" s="75">
        <v>47.531579999999998</v>
      </c>
      <c r="J63" s="30"/>
      <c r="K63" s="30"/>
      <c r="L63" s="30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7"/>
      <c r="AP63" s="37"/>
      <c r="AQ63" s="37"/>
      <c r="AR63" s="38"/>
      <c r="AS63" s="39"/>
      <c r="AT63" s="39"/>
      <c r="AU63" s="39"/>
      <c r="AV63" s="39"/>
      <c r="AW63" s="39"/>
      <c r="AX63" s="39"/>
      <c r="AY63" s="39"/>
      <c r="AZ63" s="40"/>
      <c r="BA63" s="41"/>
    </row>
    <row r="64" spans="1:53" s="42" customFormat="1" ht="21.75" customHeight="1">
      <c r="A64" s="122"/>
      <c r="B64" s="124"/>
      <c r="C64" s="154"/>
      <c r="D64" s="110"/>
      <c r="E64" s="25" t="s">
        <v>58</v>
      </c>
      <c r="F64" s="13">
        <f t="shared" si="32"/>
        <v>0.95157999999999998</v>
      </c>
      <c r="G64" s="17">
        <v>0</v>
      </c>
      <c r="H64" s="17">
        <v>0</v>
      </c>
      <c r="I64" s="27">
        <v>0.95157999999999998</v>
      </c>
      <c r="J64" s="17">
        <v>0</v>
      </c>
      <c r="K64" s="17">
        <v>0</v>
      </c>
      <c r="L64" s="17">
        <v>0</v>
      </c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  <c r="AQ64" s="37"/>
      <c r="AR64" s="38"/>
      <c r="AS64" s="39"/>
      <c r="AT64" s="39"/>
      <c r="AU64" s="39"/>
      <c r="AV64" s="39"/>
      <c r="AW64" s="39"/>
      <c r="AX64" s="39"/>
      <c r="AY64" s="39"/>
      <c r="AZ64" s="40"/>
      <c r="BA64" s="41"/>
    </row>
    <row r="65" spans="1:53" s="53" customFormat="1" ht="78.75" customHeight="1">
      <c r="A65" s="128"/>
      <c r="B65" s="125"/>
      <c r="C65" s="155"/>
      <c r="D65" s="111"/>
      <c r="E65" s="25" t="s">
        <v>59</v>
      </c>
      <c r="F65" s="13">
        <f t="shared" si="32"/>
        <v>0</v>
      </c>
      <c r="G65" s="24">
        <v>0</v>
      </c>
      <c r="H65" s="24">
        <v>0</v>
      </c>
      <c r="I65" s="24">
        <v>0</v>
      </c>
      <c r="J65" s="24">
        <v>0</v>
      </c>
      <c r="K65" s="24">
        <v>0</v>
      </c>
      <c r="L65" s="24">
        <v>0</v>
      </c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48"/>
      <c r="AC65" s="48"/>
      <c r="AD65" s="48"/>
      <c r="AE65" s="48"/>
      <c r="AF65" s="48"/>
      <c r="AG65" s="48"/>
      <c r="AH65" s="48"/>
      <c r="AI65" s="48"/>
      <c r="AJ65" s="48"/>
      <c r="AK65" s="48"/>
      <c r="AL65" s="48"/>
      <c r="AM65" s="48"/>
      <c r="AN65" s="48"/>
      <c r="AO65" s="48"/>
      <c r="AP65" s="48"/>
      <c r="AQ65" s="48"/>
      <c r="AR65" s="49"/>
      <c r="AS65" s="50"/>
      <c r="AT65" s="50"/>
      <c r="AU65" s="50"/>
      <c r="AV65" s="50"/>
      <c r="AW65" s="50"/>
      <c r="AX65" s="50"/>
      <c r="AY65" s="50"/>
      <c r="AZ65" s="51"/>
      <c r="BA65" s="52"/>
    </row>
    <row r="66" spans="1:53" s="42" customFormat="1" ht="21.75" customHeight="1">
      <c r="A66" s="121" t="s">
        <v>64</v>
      </c>
      <c r="B66" s="121" t="s">
        <v>81</v>
      </c>
      <c r="C66" s="106" t="s">
        <v>157</v>
      </c>
      <c r="D66" s="109" t="s">
        <v>167</v>
      </c>
      <c r="E66" s="25" t="s">
        <v>47</v>
      </c>
      <c r="F66" s="13">
        <f t="shared" si="32"/>
        <v>1167.5999999999999</v>
      </c>
      <c r="G66" s="14">
        <f t="shared" ref="G66:K66" si="33">G72</f>
        <v>200</v>
      </c>
      <c r="H66" s="14">
        <f t="shared" si="33"/>
        <v>200</v>
      </c>
      <c r="I66" s="14">
        <f t="shared" si="33"/>
        <v>200</v>
      </c>
      <c r="J66" s="14">
        <f>J72</f>
        <v>283.8</v>
      </c>
      <c r="K66" s="74">
        <f t="shared" si="33"/>
        <v>0</v>
      </c>
      <c r="L66" s="74">
        <f t="shared" ref="L66" si="34">L72</f>
        <v>283.8</v>
      </c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7"/>
      <c r="AN66" s="37"/>
      <c r="AO66" s="37"/>
      <c r="AP66" s="37"/>
      <c r="AQ66" s="37"/>
      <c r="AR66" s="38"/>
      <c r="AS66" s="39"/>
      <c r="AT66" s="39"/>
      <c r="AU66" s="39"/>
      <c r="AV66" s="39"/>
      <c r="AW66" s="39"/>
      <c r="AX66" s="39"/>
      <c r="AY66" s="39"/>
      <c r="AZ66" s="40"/>
      <c r="BA66" s="41"/>
    </row>
    <row r="67" spans="1:53" s="42" customFormat="1" ht="21.75" customHeight="1">
      <c r="A67" s="122"/>
      <c r="B67" s="122"/>
      <c r="C67" s="107"/>
      <c r="D67" s="110"/>
      <c r="E67" s="25" t="s">
        <v>56</v>
      </c>
      <c r="F67" s="13">
        <f t="shared" si="32"/>
        <v>0</v>
      </c>
      <c r="G67" s="14">
        <f>G73</f>
        <v>0</v>
      </c>
      <c r="H67" s="14">
        <f>H73</f>
        <v>0</v>
      </c>
      <c r="I67" s="14">
        <f>I73</f>
        <v>0</v>
      </c>
      <c r="J67" s="14">
        <f>J73</f>
        <v>0</v>
      </c>
      <c r="K67" s="74">
        <f>K73</f>
        <v>0</v>
      </c>
      <c r="L67" s="74">
        <f t="shared" ref="L67" si="35">L73</f>
        <v>0</v>
      </c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8"/>
      <c r="AS67" s="39"/>
      <c r="AT67" s="39"/>
      <c r="AU67" s="39"/>
      <c r="AV67" s="39"/>
      <c r="AW67" s="39"/>
      <c r="AX67" s="39"/>
      <c r="AY67" s="39"/>
      <c r="AZ67" s="40"/>
      <c r="BA67" s="41"/>
    </row>
    <row r="68" spans="1:53" s="42" customFormat="1" ht="30.75" customHeight="1">
      <c r="A68" s="122"/>
      <c r="B68" s="122"/>
      <c r="C68" s="107"/>
      <c r="D68" s="110"/>
      <c r="E68" s="25" t="s">
        <v>191</v>
      </c>
      <c r="F68" s="13">
        <f>G68+H68+I68+J68+K68+L68</f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  <c r="AM68" s="37"/>
      <c r="AN68" s="37"/>
      <c r="AO68" s="37"/>
      <c r="AP68" s="37"/>
      <c r="AQ68" s="37"/>
      <c r="AR68" s="38"/>
      <c r="AS68" s="39"/>
      <c r="AT68" s="39"/>
      <c r="AU68" s="39"/>
      <c r="AV68" s="39"/>
      <c r="AW68" s="39"/>
      <c r="AX68" s="39"/>
      <c r="AY68" s="39"/>
      <c r="AZ68" s="40"/>
      <c r="BA68" s="41"/>
    </row>
    <row r="69" spans="1:53" s="42" customFormat="1" ht="21.75" customHeight="1">
      <c r="A69" s="122"/>
      <c r="B69" s="122"/>
      <c r="C69" s="107"/>
      <c r="D69" s="110"/>
      <c r="E69" s="25" t="s">
        <v>57</v>
      </c>
      <c r="F69" s="13">
        <f t="shared" si="32"/>
        <v>0</v>
      </c>
      <c r="G69" s="14">
        <f t="shared" ref="G69:K71" si="36">G75</f>
        <v>0</v>
      </c>
      <c r="H69" s="14">
        <f t="shared" si="36"/>
        <v>0</v>
      </c>
      <c r="I69" s="14">
        <f t="shared" si="36"/>
        <v>0</v>
      </c>
      <c r="J69" s="14">
        <f t="shared" si="36"/>
        <v>0</v>
      </c>
      <c r="K69" s="74">
        <f t="shared" si="36"/>
        <v>0</v>
      </c>
      <c r="L69" s="74">
        <f t="shared" ref="L69" si="37">L75</f>
        <v>0</v>
      </c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37"/>
      <c r="AN69" s="37"/>
      <c r="AO69" s="37"/>
      <c r="AP69" s="37"/>
      <c r="AQ69" s="37"/>
      <c r="AR69" s="38"/>
      <c r="AS69" s="39"/>
      <c r="AT69" s="39"/>
      <c r="AU69" s="39"/>
      <c r="AV69" s="39"/>
      <c r="AW69" s="39"/>
      <c r="AX69" s="39"/>
      <c r="AY69" s="39"/>
      <c r="AZ69" s="40"/>
      <c r="BA69" s="41"/>
    </row>
    <row r="70" spans="1:53" s="42" customFormat="1" ht="21.75" customHeight="1">
      <c r="A70" s="122"/>
      <c r="B70" s="122"/>
      <c r="C70" s="107"/>
      <c r="D70" s="110"/>
      <c r="E70" s="25" t="s">
        <v>58</v>
      </c>
      <c r="F70" s="13">
        <f t="shared" si="32"/>
        <v>1167.5999999999999</v>
      </c>
      <c r="G70" s="14">
        <f t="shared" si="36"/>
        <v>200</v>
      </c>
      <c r="H70" s="14">
        <f t="shared" si="36"/>
        <v>200</v>
      </c>
      <c r="I70" s="14">
        <f t="shared" si="36"/>
        <v>200</v>
      </c>
      <c r="J70" s="14">
        <f t="shared" si="36"/>
        <v>283.8</v>
      </c>
      <c r="K70" s="74">
        <f t="shared" si="36"/>
        <v>0</v>
      </c>
      <c r="L70" s="74">
        <f t="shared" ref="L70" si="38">L76</f>
        <v>283.8</v>
      </c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  <c r="AL70" s="37"/>
      <c r="AM70" s="37"/>
      <c r="AN70" s="37"/>
      <c r="AO70" s="37"/>
      <c r="AP70" s="37"/>
      <c r="AQ70" s="37"/>
      <c r="AR70" s="38"/>
      <c r="AS70" s="39"/>
      <c r="AT70" s="39"/>
      <c r="AU70" s="39"/>
      <c r="AV70" s="39"/>
      <c r="AW70" s="39"/>
      <c r="AX70" s="39"/>
      <c r="AY70" s="39"/>
      <c r="AZ70" s="40"/>
      <c r="BA70" s="41"/>
    </row>
    <row r="71" spans="1:53" s="58" customFormat="1" ht="21.75" customHeight="1">
      <c r="A71" s="128"/>
      <c r="B71" s="128"/>
      <c r="C71" s="108"/>
      <c r="D71" s="111"/>
      <c r="E71" s="25" t="s">
        <v>59</v>
      </c>
      <c r="F71" s="13">
        <f t="shared" si="32"/>
        <v>0</v>
      </c>
      <c r="G71" s="14">
        <f t="shared" si="36"/>
        <v>0</v>
      </c>
      <c r="H71" s="14">
        <f t="shared" si="36"/>
        <v>0</v>
      </c>
      <c r="I71" s="14">
        <f t="shared" si="36"/>
        <v>0</v>
      </c>
      <c r="J71" s="14">
        <f t="shared" si="36"/>
        <v>0</v>
      </c>
      <c r="K71" s="74">
        <f t="shared" si="36"/>
        <v>0</v>
      </c>
      <c r="L71" s="74">
        <f t="shared" ref="L71" si="39">L77</f>
        <v>0</v>
      </c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54"/>
      <c r="AS71" s="55"/>
      <c r="AT71" s="55"/>
      <c r="AU71" s="55"/>
      <c r="AV71" s="55"/>
      <c r="AW71" s="55"/>
      <c r="AX71" s="55"/>
      <c r="AY71" s="55"/>
      <c r="AZ71" s="56"/>
      <c r="BA71" s="57"/>
    </row>
    <row r="72" spans="1:53" s="42" customFormat="1" ht="21.75" customHeight="1">
      <c r="A72" s="121" t="s">
        <v>22</v>
      </c>
      <c r="B72" s="123" t="s">
        <v>111</v>
      </c>
      <c r="C72" s="106" t="s">
        <v>157</v>
      </c>
      <c r="D72" s="109" t="s">
        <v>167</v>
      </c>
      <c r="E72" s="25" t="s">
        <v>47</v>
      </c>
      <c r="F72" s="13">
        <f t="shared" ref="F72:F77" si="40">G72+H72+I72+J72+K72+L72</f>
        <v>1167.5999999999999</v>
      </c>
      <c r="G72" s="14">
        <f t="shared" ref="G72:L72" si="41">G73+G75+G76+G77</f>
        <v>200</v>
      </c>
      <c r="H72" s="14">
        <f t="shared" si="41"/>
        <v>200</v>
      </c>
      <c r="I72" s="14">
        <f t="shared" si="41"/>
        <v>200</v>
      </c>
      <c r="J72" s="14">
        <f t="shared" si="41"/>
        <v>283.8</v>
      </c>
      <c r="K72" s="74">
        <f t="shared" si="41"/>
        <v>0</v>
      </c>
      <c r="L72" s="74">
        <f t="shared" si="41"/>
        <v>283.8</v>
      </c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7"/>
      <c r="AM72" s="37"/>
      <c r="AN72" s="37"/>
      <c r="AO72" s="37"/>
      <c r="AP72" s="37"/>
      <c r="AQ72" s="37"/>
      <c r="AR72" s="38"/>
      <c r="AS72" s="39"/>
      <c r="AT72" s="39"/>
      <c r="AU72" s="39"/>
      <c r="AV72" s="39"/>
      <c r="AW72" s="39"/>
      <c r="AX72" s="39"/>
      <c r="AY72" s="39"/>
      <c r="AZ72" s="40"/>
      <c r="BA72" s="41"/>
    </row>
    <row r="73" spans="1:53" s="42" customFormat="1" ht="21.75" customHeight="1">
      <c r="A73" s="122"/>
      <c r="B73" s="124"/>
      <c r="C73" s="107"/>
      <c r="D73" s="110"/>
      <c r="E73" s="25" t="s">
        <v>56</v>
      </c>
      <c r="F73" s="13">
        <f t="shared" si="40"/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  <c r="AQ73" s="37"/>
      <c r="AR73" s="38"/>
      <c r="AS73" s="39"/>
      <c r="AT73" s="39"/>
      <c r="AU73" s="39"/>
      <c r="AV73" s="39"/>
      <c r="AW73" s="39"/>
      <c r="AX73" s="39"/>
      <c r="AY73" s="39"/>
      <c r="AZ73" s="40"/>
      <c r="BA73" s="41"/>
    </row>
    <row r="74" spans="1:53" s="42" customFormat="1" ht="27" customHeight="1">
      <c r="A74" s="122"/>
      <c r="B74" s="124"/>
      <c r="C74" s="107"/>
      <c r="D74" s="110"/>
      <c r="E74" s="25" t="s">
        <v>191</v>
      </c>
      <c r="F74" s="13">
        <f>G74+H74+I74+J74+K74+L74</f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7"/>
      <c r="AL74" s="37"/>
      <c r="AM74" s="37"/>
      <c r="AN74" s="37"/>
      <c r="AO74" s="37"/>
      <c r="AP74" s="37"/>
      <c r="AQ74" s="37"/>
      <c r="AR74" s="38"/>
      <c r="AS74" s="39"/>
      <c r="AT74" s="39"/>
      <c r="AU74" s="39"/>
      <c r="AV74" s="39"/>
      <c r="AW74" s="39"/>
      <c r="AX74" s="39"/>
      <c r="AY74" s="39"/>
      <c r="AZ74" s="40"/>
      <c r="BA74" s="41"/>
    </row>
    <row r="75" spans="1:53" s="42" customFormat="1" ht="21.75" customHeight="1">
      <c r="A75" s="122"/>
      <c r="B75" s="124"/>
      <c r="C75" s="107"/>
      <c r="D75" s="110"/>
      <c r="E75" s="25" t="s">
        <v>57</v>
      </c>
      <c r="F75" s="13">
        <f t="shared" si="40"/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7"/>
      <c r="AR75" s="38"/>
      <c r="AS75" s="39"/>
      <c r="AT75" s="39"/>
      <c r="AU75" s="39"/>
      <c r="AV75" s="39"/>
      <c r="AW75" s="39"/>
      <c r="AX75" s="39"/>
      <c r="AY75" s="39"/>
      <c r="AZ75" s="40"/>
      <c r="BA75" s="41"/>
    </row>
    <row r="76" spans="1:53" s="42" customFormat="1" ht="21.75" customHeight="1">
      <c r="A76" s="122"/>
      <c r="B76" s="124"/>
      <c r="C76" s="107"/>
      <c r="D76" s="110"/>
      <c r="E76" s="25" t="s">
        <v>58</v>
      </c>
      <c r="F76" s="13">
        <f t="shared" si="40"/>
        <v>1167.5999999999999</v>
      </c>
      <c r="G76" s="17">
        <v>200</v>
      </c>
      <c r="H76" s="16">
        <v>200</v>
      </c>
      <c r="I76" s="16">
        <v>200</v>
      </c>
      <c r="J76" s="16">
        <v>283.8</v>
      </c>
      <c r="K76" s="16">
        <v>0</v>
      </c>
      <c r="L76" s="16">
        <v>283.8</v>
      </c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8"/>
      <c r="AS76" s="39"/>
      <c r="AT76" s="39"/>
      <c r="AU76" s="39"/>
      <c r="AV76" s="39"/>
      <c r="AW76" s="39"/>
      <c r="AX76" s="39"/>
      <c r="AY76" s="39"/>
      <c r="AZ76" s="40"/>
      <c r="BA76" s="41"/>
    </row>
    <row r="77" spans="1:53" s="58" customFormat="1" ht="30.75" customHeight="1">
      <c r="A77" s="128"/>
      <c r="B77" s="125"/>
      <c r="C77" s="108"/>
      <c r="D77" s="111"/>
      <c r="E77" s="25" t="s">
        <v>59</v>
      </c>
      <c r="F77" s="13">
        <f t="shared" si="40"/>
        <v>0</v>
      </c>
      <c r="G77" s="16">
        <v>0</v>
      </c>
      <c r="H77" s="15">
        <v>0</v>
      </c>
      <c r="I77" s="16">
        <v>0</v>
      </c>
      <c r="J77" s="16">
        <v>0</v>
      </c>
      <c r="K77" s="16">
        <v>0</v>
      </c>
      <c r="L77" s="16">
        <v>0</v>
      </c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54"/>
      <c r="AS77" s="55"/>
      <c r="AT77" s="55"/>
      <c r="AU77" s="55"/>
      <c r="AV77" s="55"/>
      <c r="AW77" s="55"/>
      <c r="AX77" s="55"/>
      <c r="AY77" s="55"/>
      <c r="AZ77" s="56"/>
      <c r="BA77" s="57"/>
    </row>
    <row r="78" spans="1:53" s="42" customFormat="1" ht="21.75" customHeight="1">
      <c r="A78" s="121" t="s">
        <v>65</v>
      </c>
      <c r="B78" s="121" t="s">
        <v>82</v>
      </c>
      <c r="C78" s="106" t="s">
        <v>151</v>
      </c>
      <c r="D78" s="121" t="s">
        <v>168</v>
      </c>
      <c r="E78" s="19" t="s">
        <v>47</v>
      </c>
      <c r="F78" s="13">
        <f t="shared" ref="F78:F83" si="42">G78+H78+I78+J78+K78+L78</f>
        <v>182446.08224999998</v>
      </c>
      <c r="G78" s="14">
        <f>G84+G90+G96+G102+G108</f>
        <v>22838.251</v>
      </c>
      <c r="H78" s="14">
        <f>H84+H90+H96+H102+H108</f>
        <v>25014.947349999999</v>
      </c>
      <c r="I78" s="14">
        <f>I84+I90+I96+I102+I108</f>
        <v>31798.6309</v>
      </c>
      <c r="J78" s="14">
        <f>J84+J90+J96+J102+J108</f>
        <v>33446.024999999994</v>
      </c>
      <c r="K78" s="74">
        <f>K84+K90+K96+K102+K108</f>
        <v>33589.608</v>
      </c>
      <c r="L78" s="74">
        <f>L84+L90+L96+L102</f>
        <v>35758.620000000003</v>
      </c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37"/>
      <c r="AG78" s="37"/>
      <c r="AH78" s="37"/>
      <c r="AI78" s="37"/>
      <c r="AJ78" s="37"/>
      <c r="AK78" s="37"/>
      <c r="AL78" s="37"/>
      <c r="AM78" s="37"/>
      <c r="AN78" s="37"/>
      <c r="AO78" s="37"/>
      <c r="AP78" s="37"/>
      <c r="AQ78" s="37"/>
      <c r="AR78" s="38"/>
      <c r="AS78" s="39"/>
      <c r="AT78" s="39"/>
      <c r="AU78" s="39"/>
      <c r="AV78" s="39"/>
      <c r="AW78" s="39"/>
      <c r="AX78" s="39"/>
      <c r="AY78" s="39"/>
      <c r="AZ78" s="40"/>
      <c r="BA78" s="41"/>
    </row>
    <row r="79" spans="1:53" s="42" customFormat="1" ht="21.75" customHeight="1">
      <c r="A79" s="122"/>
      <c r="B79" s="122"/>
      <c r="C79" s="107"/>
      <c r="D79" s="122"/>
      <c r="E79" s="19" t="s">
        <v>56</v>
      </c>
      <c r="F79" s="13">
        <f t="shared" si="42"/>
        <v>0</v>
      </c>
      <c r="G79" s="14">
        <f>G91+G97+G103</f>
        <v>0</v>
      </c>
      <c r="H79" s="14">
        <f>H91+H97+H103</f>
        <v>0</v>
      </c>
      <c r="I79" s="14">
        <f>I91+I97+I103</f>
        <v>0</v>
      </c>
      <c r="J79" s="14">
        <f>J85+J91+J97+J103+J109</f>
        <v>0</v>
      </c>
      <c r="K79" s="74">
        <f>K91+K97+K103</f>
        <v>0</v>
      </c>
      <c r="L79" s="74">
        <f t="shared" ref="L79" si="43">L91+L97+L103</f>
        <v>0</v>
      </c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7"/>
      <c r="AR79" s="38"/>
      <c r="AS79" s="39"/>
      <c r="AT79" s="39"/>
      <c r="AU79" s="39"/>
      <c r="AV79" s="39"/>
      <c r="AW79" s="39"/>
      <c r="AX79" s="39"/>
      <c r="AY79" s="39"/>
      <c r="AZ79" s="40"/>
      <c r="BA79" s="41"/>
    </row>
    <row r="80" spans="1:53" s="42" customFormat="1" ht="26.25" customHeight="1">
      <c r="A80" s="122"/>
      <c r="B80" s="122"/>
      <c r="C80" s="107"/>
      <c r="D80" s="122"/>
      <c r="E80" s="25" t="s">
        <v>191</v>
      </c>
      <c r="F80" s="13">
        <f>G80+H80+I80+J80+K80+L80</f>
        <v>0</v>
      </c>
      <c r="G80" s="14">
        <v>0</v>
      </c>
      <c r="H80" s="14">
        <v>0</v>
      </c>
      <c r="I80" s="14">
        <v>0</v>
      </c>
      <c r="J80" s="14">
        <v>0</v>
      </c>
      <c r="K80" s="14">
        <v>0</v>
      </c>
      <c r="L80" s="14">
        <v>0</v>
      </c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7"/>
      <c r="AJ80" s="37"/>
      <c r="AK80" s="37"/>
      <c r="AL80" s="37"/>
      <c r="AM80" s="37"/>
      <c r="AN80" s="37"/>
      <c r="AO80" s="37"/>
      <c r="AP80" s="37"/>
      <c r="AQ80" s="37"/>
      <c r="AR80" s="38"/>
      <c r="AS80" s="39"/>
      <c r="AT80" s="39"/>
      <c r="AU80" s="39"/>
      <c r="AV80" s="39"/>
      <c r="AW80" s="39"/>
      <c r="AX80" s="39"/>
      <c r="AY80" s="39"/>
      <c r="AZ80" s="40"/>
      <c r="BA80" s="41"/>
    </row>
    <row r="81" spans="1:53" s="42" customFormat="1" ht="21.75" customHeight="1">
      <c r="A81" s="122"/>
      <c r="B81" s="122"/>
      <c r="C81" s="107"/>
      <c r="D81" s="122"/>
      <c r="E81" s="19" t="s">
        <v>57</v>
      </c>
      <c r="F81" s="13">
        <f t="shared" si="42"/>
        <v>0</v>
      </c>
      <c r="G81" s="14">
        <f>G93+G99+G105</f>
        <v>0</v>
      </c>
      <c r="H81" s="14">
        <f>H93+H99+H105</f>
        <v>0</v>
      </c>
      <c r="I81" s="14">
        <f>I93+I99+I105</f>
        <v>0</v>
      </c>
      <c r="J81" s="14">
        <f>J87+J93+J99+J105+J111</f>
        <v>0</v>
      </c>
      <c r="K81" s="74">
        <f>K93+K99+K105</f>
        <v>0</v>
      </c>
      <c r="L81" s="74">
        <f t="shared" ref="L81" si="44">L93+L99+L105</f>
        <v>0</v>
      </c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38"/>
      <c r="AS81" s="39"/>
      <c r="AT81" s="39"/>
      <c r="AU81" s="39"/>
      <c r="AV81" s="39"/>
      <c r="AW81" s="39"/>
      <c r="AX81" s="39"/>
      <c r="AY81" s="39"/>
      <c r="AZ81" s="40"/>
      <c r="BA81" s="41"/>
    </row>
    <row r="82" spans="1:53" s="42" customFormat="1" ht="21.75" customHeight="1">
      <c r="A82" s="122"/>
      <c r="B82" s="122"/>
      <c r="C82" s="107"/>
      <c r="D82" s="122"/>
      <c r="E82" s="19" t="s">
        <v>58</v>
      </c>
      <c r="F82" s="13">
        <f t="shared" si="42"/>
        <v>182446.08224999998</v>
      </c>
      <c r="G82" s="14">
        <f>G88+G94+G100+G106</f>
        <v>22838.251</v>
      </c>
      <c r="H82" s="14">
        <f>H84+H90+H96+H102+H108</f>
        <v>25014.947349999999</v>
      </c>
      <c r="I82" s="14">
        <f>I88+I94+I100+I106+I112</f>
        <v>31798.6309</v>
      </c>
      <c r="J82" s="14">
        <f>J88+J94+J100+J106+J112</f>
        <v>33446.024999999994</v>
      </c>
      <c r="K82" s="74">
        <f t="shared" ref="K82" si="45">K88+K94+K100+K106</f>
        <v>33589.608</v>
      </c>
      <c r="L82" s="74">
        <f t="shared" ref="L82" si="46">L88+L94+L100+L106</f>
        <v>35758.620000000003</v>
      </c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38"/>
      <c r="AS82" s="39"/>
      <c r="AT82" s="39"/>
      <c r="AU82" s="39"/>
      <c r="AV82" s="39"/>
      <c r="AW82" s="39"/>
      <c r="AX82" s="39"/>
      <c r="AY82" s="39"/>
      <c r="AZ82" s="40"/>
      <c r="BA82" s="41"/>
    </row>
    <row r="83" spans="1:53" s="58" customFormat="1" ht="21.75" customHeight="1">
      <c r="A83" s="128"/>
      <c r="B83" s="128"/>
      <c r="C83" s="108"/>
      <c r="D83" s="122"/>
      <c r="E83" s="19" t="s">
        <v>59</v>
      </c>
      <c r="F83" s="13">
        <f t="shared" si="42"/>
        <v>0</v>
      </c>
      <c r="G83" s="14">
        <f>G95+G101+G107</f>
        <v>0</v>
      </c>
      <c r="H83" s="14">
        <f>H95+H101+H107</f>
        <v>0</v>
      </c>
      <c r="I83" s="14">
        <f>I95+I101+I107</f>
        <v>0</v>
      </c>
      <c r="J83" s="14">
        <f>J95+J101+J107</f>
        <v>0</v>
      </c>
      <c r="K83" s="74">
        <f>K95+K101+K107</f>
        <v>0</v>
      </c>
      <c r="L83" s="74">
        <f t="shared" ref="L83" si="47">L95+L101+L107</f>
        <v>0</v>
      </c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54"/>
      <c r="AS83" s="55"/>
      <c r="AT83" s="55"/>
      <c r="AU83" s="55"/>
      <c r="AV83" s="55"/>
      <c r="AW83" s="55"/>
      <c r="AX83" s="55"/>
      <c r="AY83" s="55"/>
      <c r="AZ83" s="56"/>
      <c r="BA83" s="57"/>
    </row>
    <row r="84" spans="1:53" s="42" customFormat="1" ht="21.75" customHeight="1">
      <c r="A84" s="121" t="s">
        <v>66</v>
      </c>
      <c r="B84" s="123" t="s">
        <v>119</v>
      </c>
      <c r="C84" s="106" t="s">
        <v>107</v>
      </c>
      <c r="D84" s="118" t="s">
        <v>169</v>
      </c>
      <c r="E84" s="19" t="s">
        <v>47</v>
      </c>
      <c r="F84" s="13">
        <f t="shared" ref="F84:F89" si="48">G84+H84+I84+J84+K84+L84</f>
        <v>2999.366</v>
      </c>
      <c r="G84" s="14">
        <f>G85+G87+G88+G89</f>
        <v>338.09399999999999</v>
      </c>
      <c r="H84" s="14">
        <f t="shared" ref="H84:K84" si="49">H85+H87+H88+H89</f>
        <v>549.04200000000003</v>
      </c>
      <c r="I84" s="14">
        <f>I85+I87+I88+I89</f>
        <v>1750</v>
      </c>
      <c r="J84" s="14">
        <f t="shared" si="49"/>
        <v>362.23</v>
      </c>
      <c r="K84" s="74">
        <f t="shared" si="49"/>
        <v>0</v>
      </c>
      <c r="L84" s="74">
        <f t="shared" ref="L84" si="50">L85+L87+L88+L89</f>
        <v>0</v>
      </c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  <c r="AN84" s="37"/>
      <c r="AO84" s="37"/>
      <c r="AP84" s="37"/>
      <c r="AQ84" s="37"/>
      <c r="AR84" s="38"/>
      <c r="AS84" s="39"/>
      <c r="AT84" s="39"/>
      <c r="AU84" s="39"/>
      <c r="AV84" s="39"/>
      <c r="AW84" s="39"/>
      <c r="AX84" s="39"/>
      <c r="AY84" s="39"/>
      <c r="AZ84" s="40"/>
      <c r="BA84" s="41"/>
    </row>
    <row r="85" spans="1:53" s="42" customFormat="1" ht="21.75" customHeight="1">
      <c r="A85" s="122"/>
      <c r="B85" s="124"/>
      <c r="C85" s="107"/>
      <c r="D85" s="119"/>
      <c r="E85" s="19" t="s">
        <v>56</v>
      </c>
      <c r="F85" s="13">
        <f t="shared" si="48"/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7"/>
      <c r="AR85" s="38"/>
      <c r="AS85" s="39"/>
      <c r="AT85" s="39"/>
      <c r="AU85" s="39"/>
      <c r="AV85" s="39"/>
      <c r="AW85" s="39"/>
      <c r="AX85" s="39"/>
      <c r="AY85" s="39"/>
      <c r="AZ85" s="40"/>
      <c r="BA85" s="41"/>
    </row>
    <row r="86" spans="1:53" s="42" customFormat="1" ht="25.5" customHeight="1">
      <c r="A86" s="122"/>
      <c r="B86" s="124"/>
      <c r="C86" s="107"/>
      <c r="D86" s="119"/>
      <c r="E86" s="25" t="s">
        <v>191</v>
      </c>
      <c r="F86" s="13">
        <f>G86+H86+I86+J86+K86+L86</f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8"/>
      <c r="AS86" s="39"/>
      <c r="AT86" s="39"/>
      <c r="AU86" s="39"/>
      <c r="AV86" s="39"/>
      <c r="AW86" s="39"/>
      <c r="AX86" s="39"/>
      <c r="AY86" s="39"/>
      <c r="AZ86" s="40"/>
      <c r="BA86" s="41"/>
    </row>
    <row r="87" spans="1:53" s="42" customFormat="1" ht="21.75" customHeight="1">
      <c r="A87" s="122"/>
      <c r="B87" s="124"/>
      <c r="C87" s="107"/>
      <c r="D87" s="119"/>
      <c r="E87" s="19" t="s">
        <v>57</v>
      </c>
      <c r="F87" s="13">
        <f t="shared" si="48"/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7"/>
      <c r="AJ87" s="37"/>
      <c r="AK87" s="37"/>
      <c r="AL87" s="37"/>
      <c r="AM87" s="37"/>
      <c r="AN87" s="37"/>
      <c r="AO87" s="37"/>
      <c r="AP87" s="37"/>
      <c r="AQ87" s="37"/>
      <c r="AR87" s="38"/>
      <c r="AS87" s="39"/>
      <c r="AT87" s="39"/>
      <c r="AU87" s="39"/>
      <c r="AV87" s="39"/>
      <c r="AW87" s="39"/>
      <c r="AX87" s="39"/>
      <c r="AY87" s="39"/>
      <c r="AZ87" s="40"/>
      <c r="BA87" s="41"/>
    </row>
    <row r="88" spans="1:53" s="42" customFormat="1" ht="21.75" customHeight="1">
      <c r="A88" s="122"/>
      <c r="B88" s="124"/>
      <c r="C88" s="107"/>
      <c r="D88" s="119"/>
      <c r="E88" s="19" t="s">
        <v>58</v>
      </c>
      <c r="F88" s="13">
        <f t="shared" si="48"/>
        <v>2999.366</v>
      </c>
      <c r="G88" s="17">
        <v>338.09399999999999</v>
      </c>
      <c r="H88" s="17">
        <v>549.04200000000003</v>
      </c>
      <c r="I88" s="16">
        <v>1750</v>
      </c>
      <c r="J88" s="16">
        <v>362.23</v>
      </c>
      <c r="K88" s="16">
        <v>0</v>
      </c>
      <c r="L88" s="16">
        <v>0</v>
      </c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38"/>
      <c r="AS88" s="39"/>
      <c r="AT88" s="39"/>
      <c r="AU88" s="39"/>
      <c r="AV88" s="39"/>
      <c r="AW88" s="39"/>
      <c r="AX88" s="39"/>
      <c r="AY88" s="39"/>
      <c r="AZ88" s="40"/>
      <c r="BA88" s="41"/>
    </row>
    <row r="89" spans="1:53" s="58" customFormat="1" ht="21.75" customHeight="1">
      <c r="A89" s="128"/>
      <c r="B89" s="125"/>
      <c r="C89" s="108"/>
      <c r="D89" s="120"/>
      <c r="E89" s="19" t="s">
        <v>59</v>
      </c>
      <c r="F89" s="13">
        <f t="shared" si="48"/>
        <v>0</v>
      </c>
      <c r="G89" s="16">
        <v>0</v>
      </c>
      <c r="H89" s="15">
        <v>0</v>
      </c>
      <c r="I89" s="16">
        <v>0</v>
      </c>
      <c r="J89" s="16">
        <v>0</v>
      </c>
      <c r="K89" s="16">
        <v>0</v>
      </c>
      <c r="L89" s="16">
        <v>0</v>
      </c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54"/>
      <c r="AS89" s="55"/>
      <c r="AT89" s="55"/>
      <c r="AU89" s="55"/>
      <c r="AV89" s="55"/>
      <c r="AW89" s="55"/>
      <c r="AX89" s="55"/>
      <c r="AY89" s="55"/>
      <c r="AZ89" s="56"/>
      <c r="BA89" s="57"/>
    </row>
    <row r="90" spans="1:53" s="42" customFormat="1" ht="21.75" customHeight="1">
      <c r="A90" s="121" t="s">
        <v>2</v>
      </c>
      <c r="B90" s="123" t="s">
        <v>120</v>
      </c>
      <c r="C90" s="106" t="s">
        <v>151</v>
      </c>
      <c r="D90" s="118" t="s">
        <v>170</v>
      </c>
      <c r="E90" s="19" t="s">
        <v>47</v>
      </c>
      <c r="F90" s="13">
        <f t="shared" ref="F90:F95" si="51">G90+H90+I90+J90+K90+L90</f>
        <v>99052.001000000004</v>
      </c>
      <c r="G90" s="14">
        <f>G91+G93+G94+G95</f>
        <v>12486.252</v>
      </c>
      <c r="H90" s="14">
        <f t="shared" ref="H90:L90" si="52">H91+H93+H94+H95</f>
        <v>13447.621999999999</v>
      </c>
      <c r="I90" s="14">
        <f t="shared" si="52"/>
        <v>16217.248000000001</v>
      </c>
      <c r="J90" s="14">
        <f t="shared" si="52"/>
        <v>18457.231</v>
      </c>
      <c r="K90" s="74">
        <f t="shared" si="52"/>
        <v>18615.683000000001</v>
      </c>
      <c r="L90" s="74">
        <f t="shared" si="52"/>
        <v>19827.965</v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7"/>
      <c r="AJ90" s="37"/>
      <c r="AK90" s="37"/>
      <c r="AL90" s="37"/>
      <c r="AM90" s="37"/>
      <c r="AN90" s="37"/>
      <c r="AO90" s="37"/>
      <c r="AP90" s="37"/>
      <c r="AQ90" s="37"/>
      <c r="AR90" s="38"/>
      <c r="AS90" s="39"/>
      <c r="AT90" s="39"/>
      <c r="AU90" s="39"/>
      <c r="AV90" s="39"/>
      <c r="AW90" s="39"/>
      <c r="AX90" s="39"/>
      <c r="AY90" s="39"/>
      <c r="AZ90" s="40"/>
      <c r="BA90" s="41"/>
    </row>
    <row r="91" spans="1:53" s="42" customFormat="1" ht="21.75" customHeight="1">
      <c r="A91" s="122"/>
      <c r="B91" s="124"/>
      <c r="C91" s="107"/>
      <c r="D91" s="119"/>
      <c r="E91" s="19" t="s">
        <v>56</v>
      </c>
      <c r="F91" s="13">
        <f t="shared" si="51"/>
        <v>0</v>
      </c>
      <c r="G91" s="16">
        <v>0</v>
      </c>
      <c r="H91" s="16">
        <v>0</v>
      </c>
      <c r="I91" s="16">
        <v>0</v>
      </c>
      <c r="J91" s="16">
        <v>0</v>
      </c>
      <c r="K91" s="73"/>
      <c r="L91" s="73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8"/>
      <c r="AS91" s="39"/>
      <c r="AT91" s="39"/>
      <c r="AU91" s="39"/>
      <c r="AV91" s="39"/>
      <c r="AW91" s="39"/>
      <c r="AX91" s="39"/>
      <c r="AY91" s="39"/>
      <c r="AZ91" s="40"/>
      <c r="BA91" s="41"/>
    </row>
    <row r="92" spans="1:53" s="42" customFormat="1" ht="30" customHeight="1">
      <c r="A92" s="122"/>
      <c r="B92" s="124"/>
      <c r="C92" s="107"/>
      <c r="D92" s="119"/>
      <c r="E92" s="25" t="s">
        <v>191</v>
      </c>
      <c r="F92" s="13">
        <f>G92+H92+I92+J92+K92+L92</f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F92" s="37"/>
      <c r="AG92" s="37"/>
      <c r="AH92" s="37"/>
      <c r="AI92" s="37"/>
      <c r="AJ92" s="37"/>
      <c r="AK92" s="37"/>
      <c r="AL92" s="37"/>
      <c r="AM92" s="37"/>
      <c r="AN92" s="37"/>
      <c r="AO92" s="37"/>
      <c r="AP92" s="37"/>
      <c r="AQ92" s="37"/>
      <c r="AR92" s="38"/>
      <c r="AS92" s="39"/>
      <c r="AT92" s="39"/>
      <c r="AU92" s="39"/>
      <c r="AV92" s="39"/>
      <c r="AW92" s="39"/>
      <c r="AX92" s="39"/>
      <c r="AY92" s="39"/>
      <c r="AZ92" s="40"/>
      <c r="BA92" s="41"/>
    </row>
    <row r="93" spans="1:53" s="42" customFormat="1" ht="21.75" customHeight="1">
      <c r="A93" s="122"/>
      <c r="B93" s="124"/>
      <c r="C93" s="107"/>
      <c r="D93" s="119"/>
      <c r="E93" s="19" t="s">
        <v>57</v>
      </c>
      <c r="F93" s="13">
        <f t="shared" si="51"/>
        <v>0</v>
      </c>
      <c r="G93" s="16">
        <v>0</v>
      </c>
      <c r="H93" s="16">
        <v>0</v>
      </c>
      <c r="I93" s="16">
        <v>0</v>
      </c>
      <c r="J93" s="16">
        <v>0</v>
      </c>
      <c r="K93" s="73"/>
      <c r="L93" s="73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38"/>
      <c r="AS93" s="39"/>
      <c r="AT93" s="39"/>
      <c r="AU93" s="39"/>
      <c r="AV93" s="39"/>
      <c r="AW93" s="39"/>
      <c r="AX93" s="39"/>
      <c r="AY93" s="39"/>
      <c r="AZ93" s="40"/>
      <c r="BA93" s="41"/>
    </row>
    <row r="94" spans="1:53" s="42" customFormat="1" ht="21.75" customHeight="1">
      <c r="A94" s="122"/>
      <c r="B94" s="124"/>
      <c r="C94" s="107"/>
      <c r="D94" s="119"/>
      <c r="E94" s="19" t="s">
        <v>58</v>
      </c>
      <c r="F94" s="13">
        <f t="shared" si="51"/>
        <v>99052.001000000004</v>
      </c>
      <c r="G94" s="17">
        <v>12486.252</v>
      </c>
      <c r="H94" s="17">
        <f>13200.514+137.108-141.215+251.215</f>
        <v>13447.621999999999</v>
      </c>
      <c r="I94" s="16">
        <f>16146.647+50+20.601</f>
        <v>16217.248000000001</v>
      </c>
      <c r="J94" s="16">
        <v>18457.231</v>
      </c>
      <c r="K94" s="16">
        <v>18615.683000000001</v>
      </c>
      <c r="L94" s="16">
        <v>19827.965</v>
      </c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F94" s="37"/>
      <c r="AG94" s="37"/>
      <c r="AH94" s="37"/>
      <c r="AI94" s="37"/>
      <c r="AJ94" s="37"/>
      <c r="AK94" s="37"/>
      <c r="AL94" s="37"/>
      <c r="AM94" s="37"/>
      <c r="AN94" s="37"/>
      <c r="AO94" s="37"/>
      <c r="AP94" s="37"/>
      <c r="AQ94" s="37"/>
      <c r="AR94" s="38"/>
      <c r="AS94" s="39"/>
      <c r="AT94" s="39"/>
      <c r="AU94" s="39"/>
      <c r="AV94" s="39"/>
      <c r="AW94" s="39"/>
      <c r="AX94" s="39"/>
      <c r="AY94" s="39"/>
      <c r="AZ94" s="40"/>
      <c r="BA94" s="41"/>
    </row>
    <row r="95" spans="1:53" s="58" customFormat="1" ht="21.75" customHeight="1">
      <c r="A95" s="128"/>
      <c r="B95" s="125"/>
      <c r="C95" s="108"/>
      <c r="D95" s="120"/>
      <c r="E95" s="19" t="s">
        <v>59</v>
      </c>
      <c r="F95" s="13">
        <f t="shared" si="51"/>
        <v>0</v>
      </c>
      <c r="G95" s="16">
        <v>0</v>
      </c>
      <c r="H95" s="15">
        <v>0</v>
      </c>
      <c r="I95" s="16">
        <v>0</v>
      </c>
      <c r="J95" s="16">
        <v>0</v>
      </c>
      <c r="K95" s="73"/>
      <c r="L95" s="7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54"/>
      <c r="AS95" s="55"/>
      <c r="AT95" s="55"/>
      <c r="AU95" s="55"/>
      <c r="AV95" s="55"/>
      <c r="AW95" s="55"/>
      <c r="AX95" s="55"/>
      <c r="AY95" s="55"/>
      <c r="AZ95" s="56"/>
      <c r="BA95" s="57"/>
    </row>
    <row r="96" spans="1:53" s="42" customFormat="1" ht="21.75" customHeight="1">
      <c r="A96" s="121" t="s">
        <v>67</v>
      </c>
      <c r="B96" s="123" t="s">
        <v>121</v>
      </c>
      <c r="C96" s="106" t="s">
        <v>156</v>
      </c>
      <c r="D96" s="118" t="s">
        <v>171</v>
      </c>
      <c r="E96" s="19" t="s">
        <v>47</v>
      </c>
      <c r="F96" s="13">
        <f t="shared" ref="F96:F101" si="53">G96+H96+I96+J96+K96+L96</f>
        <v>38034.429000000004</v>
      </c>
      <c r="G96" s="14">
        <f t="shared" ref="G96:J96" si="54">G97+G99+G100+G101</f>
        <v>4884.8909999999996</v>
      </c>
      <c r="H96" s="14">
        <f t="shared" si="54"/>
        <v>5178.9229999999998</v>
      </c>
      <c r="I96" s="14">
        <f t="shared" si="54"/>
        <v>6397.915</v>
      </c>
      <c r="J96" s="14">
        <f t="shared" si="54"/>
        <v>6890.527</v>
      </c>
      <c r="K96" s="14">
        <f t="shared" ref="K96:L96" si="55">K97+K99+K100+K101</f>
        <v>7111.3950000000004</v>
      </c>
      <c r="L96" s="14">
        <f t="shared" si="55"/>
        <v>7570.7780000000002</v>
      </c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38"/>
      <c r="AS96" s="39"/>
      <c r="AT96" s="39"/>
      <c r="AU96" s="39"/>
      <c r="AV96" s="39"/>
      <c r="AW96" s="39"/>
      <c r="AX96" s="39"/>
      <c r="AY96" s="39"/>
      <c r="AZ96" s="40"/>
      <c r="BA96" s="41"/>
    </row>
    <row r="97" spans="1:53" s="42" customFormat="1" ht="21.75" customHeight="1">
      <c r="A97" s="122"/>
      <c r="B97" s="124"/>
      <c r="C97" s="107"/>
      <c r="D97" s="119"/>
      <c r="E97" s="19" t="s">
        <v>56</v>
      </c>
      <c r="F97" s="13">
        <f t="shared" si="53"/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37"/>
      <c r="AK97" s="37"/>
      <c r="AL97" s="37"/>
      <c r="AM97" s="37"/>
      <c r="AN97" s="37"/>
      <c r="AO97" s="37"/>
      <c r="AP97" s="37"/>
      <c r="AQ97" s="37"/>
      <c r="AR97" s="38"/>
      <c r="AS97" s="39"/>
      <c r="AT97" s="39"/>
      <c r="AU97" s="39"/>
      <c r="AV97" s="39"/>
      <c r="AW97" s="39"/>
      <c r="AX97" s="39"/>
      <c r="AY97" s="39"/>
      <c r="AZ97" s="40"/>
      <c r="BA97" s="41"/>
    </row>
    <row r="98" spans="1:53" s="42" customFormat="1" ht="27.75" customHeight="1">
      <c r="A98" s="122"/>
      <c r="B98" s="124"/>
      <c r="C98" s="107"/>
      <c r="D98" s="119"/>
      <c r="E98" s="25" t="s">
        <v>191</v>
      </c>
      <c r="F98" s="13">
        <f>G98+H98+I98+J98+K98+L98</f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F98" s="37"/>
      <c r="AG98" s="37"/>
      <c r="AH98" s="37"/>
      <c r="AI98" s="37"/>
      <c r="AJ98" s="37"/>
      <c r="AK98" s="37"/>
      <c r="AL98" s="37"/>
      <c r="AM98" s="37"/>
      <c r="AN98" s="37"/>
      <c r="AO98" s="37"/>
      <c r="AP98" s="37"/>
      <c r="AQ98" s="37"/>
      <c r="AR98" s="38"/>
      <c r="AS98" s="39"/>
      <c r="AT98" s="39"/>
      <c r="AU98" s="39"/>
      <c r="AV98" s="39"/>
      <c r="AW98" s="39"/>
      <c r="AX98" s="39"/>
      <c r="AY98" s="39"/>
      <c r="AZ98" s="40"/>
      <c r="BA98" s="41"/>
    </row>
    <row r="99" spans="1:53" s="42" customFormat="1" ht="21.75" customHeight="1">
      <c r="A99" s="122"/>
      <c r="B99" s="124"/>
      <c r="C99" s="107"/>
      <c r="D99" s="119"/>
      <c r="E99" s="19" t="s">
        <v>57</v>
      </c>
      <c r="F99" s="13">
        <f t="shared" si="53"/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F99" s="37"/>
      <c r="AG99" s="37"/>
      <c r="AH99" s="37"/>
      <c r="AI99" s="37"/>
      <c r="AJ99" s="37"/>
      <c r="AK99" s="37"/>
      <c r="AL99" s="37"/>
      <c r="AM99" s="37"/>
      <c r="AN99" s="37"/>
      <c r="AO99" s="37"/>
      <c r="AP99" s="37"/>
      <c r="AQ99" s="37"/>
      <c r="AR99" s="38"/>
      <c r="AS99" s="39"/>
      <c r="AT99" s="39"/>
      <c r="AU99" s="39"/>
      <c r="AV99" s="39"/>
      <c r="AW99" s="39"/>
      <c r="AX99" s="39"/>
      <c r="AY99" s="39"/>
      <c r="AZ99" s="40"/>
      <c r="BA99" s="41"/>
    </row>
    <row r="100" spans="1:53" s="42" customFormat="1" ht="21.75" customHeight="1">
      <c r="A100" s="122"/>
      <c r="B100" s="124"/>
      <c r="C100" s="107"/>
      <c r="D100" s="119"/>
      <c r="E100" s="19" t="s">
        <v>58</v>
      </c>
      <c r="F100" s="13">
        <f t="shared" si="53"/>
        <v>38034.429000000004</v>
      </c>
      <c r="G100" s="17">
        <v>4884.8909999999996</v>
      </c>
      <c r="H100" s="17">
        <v>5178.9229999999998</v>
      </c>
      <c r="I100" s="16">
        <v>6397.915</v>
      </c>
      <c r="J100" s="16">
        <v>6890.527</v>
      </c>
      <c r="K100" s="16">
        <v>7111.3950000000004</v>
      </c>
      <c r="L100" s="16">
        <v>7570.7780000000002</v>
      </c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F100" s="37"/>
      <c r="AG100" s="37"/>
      <c r="AH100" s="37"/>
      <c r="AI100" s="37"/>
      <c r="AJ100" s="37"/>
      <c r="AK100" s="37"/>
      <c r="AL100" s="37"/>
      <c r="AM100" s="37"/>
      <c r="AN100" s="37"/>
      <c r="AO100" s="37"/>
      <c r="AP100" s="37"/>
      <c r="AQ100" s="37"/>
      <c r="AR100" s="38"/>
      <c r="AS100" s="39"/>
      <c r="AT100" s="39"/>
      <c r="AU100" s="39"/>
      <c r="AV100" s="39"/>
      <c r="AW100" s="39"/>
      <c r="AX100" s="39"/>
      <c r="AY100" s="39"/>
      <c r="AZ100" s="40"/>
      <c r="BA100" s="41"/>
    </row>
    <row r="101" spans="1:53" s="58" customFormat="1" ht="21.75" customHeight="1">
      <c r="A101" s="128"/>
      <c r="B101" s="125"/>
      <c r="C101" s="108"/>
      <c r="D101" s="120"/>
      <c r="E101" s="19" t="s">
        <v>59</v>
      </c>
      <c r="F101" s="13">
        <f t="shared" si="53"/>
        <v>0</v>
      </c>
      <c r="G101" s="16">
        <v>0</v>
      </c>
      <c r="H101" s="15">
        <v>0</v>
      </c>
      <c r="I101" s="16">
        <v>0</v>
      </c>
      <c r="J101" s="16">
        <v>0</v>
      </c>
      <c r="K101" s="16">
        <v>0</v>
      </c>
      <c r="L101" s="16">
        <v>0</v>
      </c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  <c r="AQ101" s="33"/>
      <c r="AR101" s="54"/>
      <c r="AS101" s="55"/>
      <c r="AT101" s="55"/>
      <c r="AU101" s="55"/>
      <c r="AV101" s="55"/>
      <c r="AW101" s="55"/>
      <c r="AX101" s="55"/>
      <c r="AY101" s="55"/>
      <c r="AZ101" s="56"/>
      <c r="BA101" s="57"/>
    </row>
    <row r="102" spans="1:53" s="42" customFormat="1" ht="21.75" customHeight="1">
      <c r="A102" s="121" t="s">
        <v>94</v>
      </c>
      <c r="B102" s="123" t="s">
        <v>122</v>
      </c>
      <c r="C102" s="106" t="s">
        <v>151</v>
      </c>
      <c r="D102" s="118" t="s">
        <v>172</v>
      </c>
      <c r="E102" s="19" t="s">
        <v>47</v>
      </c>
      <c r="F102" s="13">
        <f t="shared" ref="F102:F107" si="56">G102+H102+I102+J102+K102+L102</f>
        <v>41873.286250000005</v>
      </c>
      <c r="G102" s="14">
        <f t="shared" ref="G102:J102" si="57">G103+G105+G106+G107</f>
        <v>5129.0140000000001</v>
      </c>
      <c r="H102" s="14">
        <f t="shared" si="57"/>
        <v>5632.3603499999999</v>
      </c>
      <c r="I102" s="14">
        <f t="shared" si="57"/>
        <v>7153.4678999999996</v>
      </c>
      <c r="J102" s="14">
        <f t="shared" si="57"/>
        <v>7736.0370000000003</v>
      </c>
      <c r="K102" s="14">
        <f t="shared" ref="K102:L102" si="58">K103+K105+K106+K107</f>
        <v>7862.53</v>
      </c>
      <c r="L102" s="14">
        <f t="shared" si="58"/>
        <v>8359.8770000000004</v>
      </c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F102" s="37"/>
      <c r="AG102" s="37"/>
      <c r="AH102" s="37"/>
      <c r="AI102" s="37"/>
      <c r="AJ102" s="37"/>
      <c r="AK102" s="37"/>
      <c r="AL102" s="37"/>
      <c r="AM102" s="37"/>
      <c r="AN102" s="37"/>
      <c r="AO102" s="37"/>
      <c r="AP102" s="37"/>
      <c r="AQ102" s="37"/>
      <c r="AR102" s="38"/>
      <c r="AS102" s="39"/>
      <c r="AT102" s="39"/>
      <c r="AU102" s="39"/>
      <c r="AV102" s="39"/>
      <c r="AW102" s="39"/>
      <c r="AX102" s="39"/>
      <c r="AY102" s="39"/>
      <c r="AZ102" s="40"/>
      <c r="BA102" s="41"/>
    </row>
    <row r="103" spans="1:53" s="42" customFormat="1" ht="21.75" customHeight="1">
      <c r="A103" s="122"/>
      <c r="B103" s="124"/>
      <c r="C103" s="107"/>
      <c r="D103" s="119"/>
      <c r="E103" s="19" t="s">
        <v>56</v>
      </c>
      <c r="F103" s="13">
        <f t="shared" si="56"/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F103" s="37"/>
      <c r="AG103" s="37"/>
      <c r="AH103" s="37"/>
      <c r="AI103" s="37"/>
      <c r="AJ103" s="37"/>
      <c r="AK103" s="37"/>
      <c r="AL103" s="37"/>
      <c r="AM103" s="37"/>
      <c r="AN103" s="37"/>
      <c r="AO103" s="37"/>
      <c r="AP103" s="37"/>
      <c r="AQ103" s="37"/>
      <c r="AR103" s="38"/>
      <c r="AS103" s="39"/>
      <c r="AT103" s="39"/>
      <c r="AU103" s="39"/>
      <c r="AV103" s="39"/>
      <c r="AW103" s="39"/>
      <c r="AX103" s="39"/>
      <c r="AY103" s="39"/>
      <c r="AZ103" s="40"/>
      <c r="BA103" s="41"/>
    </row>
    <row r="104" spans="1:53" s="42" customFormat="1" ht="27" customHeight="1">
      <c r="A104" s="122"/>
      <c r="B104" s="124"/>
      <c r="C104" s="107"/>
      <c r="D104" s="119"/>
      <c r="E104" s="25" t="s">
        <v>191</v>
      </c>
      <c r="F104" s="13">
        <f>G104+H104+I104+J104+K104+L104</f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F104" s="37"/>
      <c r="AG104" s="37"/>
      <c r="AH104" s="37"/>
      <c r="AI104" s="37"/>
      <c r="AJ104" s="37"/>
      <c r="AK104" s="37"/>
      <c r="AL104" s="37"/>
      <c r="AM104" s="37"/>
      <c r="AN104" s="37"/>
      <c r="AO104" s="37"/>
      <c r="AP104" s="37"/>
      <c r="AQ104" s="37"/>
      <c r="AR104" s="38"/>
      <c r="AS104" s="39"/>
      <c r="AT104" s="39"/>
      <c r="AU104" s="39"/>
      <c r="AV104" s="39"/>
      <c r="AW104" s="39"/>
      <c r="AX104" s="39"/>
      <c r="AY104" s="39"/>
      <c r="AZ104" s="40"/>
      <c r="BA104" s="41"/>
    </row>
    <row r="105" spans="1:53" s="42" customFormat="1" ht="21.75" customHeight="1">
      <c r="A105" s="122"/>
      <c r="B105" s="124"/>
      <c r="C105" s="107"/>
      <c r="D105" s="119"/>
      <c r="E105" s="19" t="s">
        <v>57</v>
      </c>
      <c r="F105" s="13">
        <f t="shared" si="56"/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F105" s="37"/>
      <c r="AG105" s="37"/>
      <c r="AH105" s="37"/>
      <c r="AI105" s="37"/>
      <c r="AJ105" s="37"/>
      <c r="AK105" s="37"/>
      <c r="AL105" s="37"/>
      <c r="AM105" s="37"/>
      <c r="AN105" s="37"/>
      <c r="AO105" s="37"/>
      <c r="AP105" s="37"/>
      <c r="AQ105" s="37"/>
      <c r="AR105" s="38"/>
      <c r="AS105" s="39"/>
      <c r="AT105" s="39"/>
      <c r="AU105" s="39"/>
      <c r="AV105" s="39"/>
      <c r="AW105" s="39"/>
      <c r="AX105" s="39"/>
      <c r="AY105" s="39"/>
      <c r="AZ105" s="40"/>
      <c r="BA105" s="41"/>
    </row>
    <row r="106" spans="1:53" s="42" customFormat="1" ht="21.75" customHeight="1">
      <c r="A106" s="122"/>
      <c r="B106" s="124"/>
      <c r="C106" s="107"/>
      <c r="D106" s="119"/>
      <c r="E106" s="19" t="s">
        <v>58</v>
      </c>
      <c r="F106" s="13">
        <f t="shared" si="56"/>
        <v>41873.286250000005</v>
      </c>
      <c r="G106" s="17">
        <v>5129.0140000000001</v>
      </c>
      <c r="H106" s="17">
        <f>5483.835+228.516-79.99065</f>
        <v>5632.3603499999999</v>
      </c>
      <c r="I106" s="16">
        <v>7153.4678999999996</v>
      </c>
      <c r="J106" s="16">
        <v>7736.0370000000003</v>
      </c>
      <c r="K106" s="16">
        <v>7862.53</v>
      </c>
      <c r="L106" s="16">
        <v>8359.8770000000004</v>
      </c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F106" s="37"/>
      <c r="AG106" s="37"/>
      <c r="AH106" s="37"/>
      <c r="AI106" s="37"/>
      <c r="AJ106" s="37"/>
      <c r="AK106" s="37"/>
      <c r="AL106" s="37"/>
      <c r="AM106" s="37"/>
      <c r="AN106" s="37"/>
      <c r="AO106" s="37"/>
      <c r="AP106" s="37"/>
      <c r="AQ106" s="37"/>
      <c r="AR106" s="38"/>
      <c r="AS106" s="39"/>
      <c r="AT106" s="39"/>
      <c r="AU106" s="39"/>
      <c r="AV106" s="39"/>
      <c r="AW106" s="39"/>
      <c r="AX106" s="39"/>
      <c r="AY106" s="39"/>
      <c r="AZ106" s="40"/>
      <c r="BA106" s="41"/>
    </row>
    <row r="107" spans="1:53" s="58" customFormat="1" ht="21.75" customHeight="1">
      <c r="A107" s="128"/>
      <c r="B107" s="125"/>
      <c r="C107" s="108"/>
      <c r="D107" s="120"/>
      <c r="E107" s="19" t="s">
        <v>59</v>
      </c>
      <c r="F107" s="13">
        <f t="shared" si="56"/>
        <v>0</v>
      </c>
      <c r="G107" s="16">
        <v>0</v>
      </c>
      <c r="H107" s="15">
        <v>0</v>
      </c>
      <c r="I107" s="16">
        <v>0</v>
      </c>
      <c r="J107" s="16">
        <v>0</v>
      </c>
      <c r="K107" s="16">
        <v>0</v>
      </c>
      <c r="L107" s="16">
        <v>0</v>
      </c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54"/>
      <c r="AS107" s="55"/>
      <c r="AT107" s="55"/>
      <c r="AU107" s="55"/>
      <c r="AV107" s="55"/>
      <c r="AW107" s="55"/>
      <c r="AX107" s="55"/>
      <c r="AY107" s="55"/>
      <c r="AZ107" s="56"/>
      <c r="BA107" s="57"/>
    </row>
    <row r="108" spans="1:53" s="58" customFormat="1" ht="21.75" customHeight="1">
      <c r="A108" s="143" t="s">
        <v>127</v>
      </c>
      <c r="B108" s="123" t="s">
        <v>128</v>
      </c>
      <c r="C108" s="106" t="s">
        <v>140</v>
      </c>
      <c r="D108" s="118" t="s">
        <v>88</v>
      </c>
      <c r="E108" s="19" t="s">
        <v>47</v>
      </c>
      <c r="F108" s="13">
        <f t="shared" ref="F108:F113" si="59">G108+H108+I108+J108+K108+L108</f>
        <v>487</v>
      </c>
      <c r="G108" s="28">
        <f t="shared" ref="G108" si="60">SUM(G109:G113)</f>
        <v>0</v>
      </c>
      <c r="H108" s="28">
        <f>SUM(H109:H113)</f>
        <v>206.99999999999997</v>
      </c>
      <c r="I108" s="28">
        <f t="shared" ref="I108:J108" si="61">SUM(I109:I113)</f>
        <v>280</v>
      </c>
      <c r="J108" s="28">
        <f t="shared" si="61"/>
        <v>0</v>
      </c>
      <c r="K108" s="28">
        <f t="shared" ref="K108:L108" si="62">SUM(K109:K113)</f>
        <v>0</v>
      </c>
      <c r="L108" s="28">
        <f t="shared" si="62"/>
        <v>0</v>
      </c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  <c r="AQ108" s="33"/>
      <c r="AR108" s="54"/>
      <c r="AS108" s="55"/>
      <c r="AT108" s="55"/>
      <c r="AU108" s="55"/>
      <c r="AV108" s="55"/>
      <c r="AW108" s="55"/>
      <c r="AX108" s="55"/>
      <c r="AY108" s="55"/>
      <c r="AZ108" s="56"/>
      <c r="BA108" s="57"/>
    </row>
    <row r="109" spans="1:53" s="58" customFormat="1" ht="21.75" customHeight="1">
      <c r="A109" s="122"/>
      <c r="B109" s="124"/>
      <c r="C109" s="107"/>
      <c r="D109" s="119"/>
      <c r="E109" s="19" t="s">
        <v>56</v>
      </c>
      <c r="F109" s="13">
        <f t="shared" si="59"/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  <c r="AP109" s="33"/>
      <c r="AQ109" s="33"/>
      <c r="AR109" s="54"/>
      <c r="AS109" s="55"/>
      <c r="AT109" s="55"/>
      <c r="AU109" s="55"/>
      <c r="AV109" s="55"/>
      <c r="AW109" s="55"/>
      <c r="AX109" s="55"/>
      <c r="AY109" s="55"/>
      <c r="AZ109" s="56"/>
      <c r="BA109" s="57"/>
    </row>
    <row r="110" spans="1:53" s="58" customFormat="1" ht="27" customHeight="1">
      <c r="A110" s="122"/>
      <c r="B110" s="124"/>
      <c r="C110" s="107"/>
      <c r="D110" s="119"/>
      <c r="E110" s="25" t="s">
        <v>191</v>
      </c>
      <c r="F110" s="13">
        <f>G110+H110+I110+J110+K110+L110</f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  <c r="AN110" s="33"/>
      <c r="AO110" s="33"/>
      <c r="AP110" s="33"/>
      <c r="AQ110" s="33"/>
      <c r="AR110" s="54"/>
      <c r="AS110" s="55"/>
      <c r="AT110" s="55"/>
      <c r="AU110" s="55"/>
      <c r="AV110" s="55"/>
      <c r="AW110" s="55"/>
      <c r="AX110" s="55"/>
      <c r="AY110" s="55"/>
      <c r="AZ110" s="56"/>
      <c r="BA110" s="57"/>
    </row>
    <row r="111" spans="1:53" s="58" customFormat="1" ht="21.75" customHeight="1">
      <c r="A111" s="122"/>
      <c r="B111" s="124"/>
      <c r="C111" s="107"/>
      <c r="D111" s="119"/>
      <c r="E111" s="19" t="s">
        <v>57</v>
      </c>
      <c r="F111" s="13">
        <f t="shared" si="59"/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  <c r="AQ111" s="33"/>
      <c r="AR111" s="54"/>
      <c r="AS111" s="55"/>
      <c r="AT111" s="55"/>
      <c r="AU111" s="55"/>
      <c r="AV111" s="55"/>
      <c r="AW111" s="55"/>
      <c r="AX111" s="55"/>
      <c r="AY111" s="55"/>
      <c r="AZ111" s="56"/>
      <c r="BA111" s="57"/>
    </row>
    <row r="112" spans="1:53" s="58" customFormat="1" ht="21.75" customHeight="1">
      <c r="A112" s="122"/>
      <c r="B112" s="124"/>
      <c r="C112" s="107"/>
      <c r="D112" s="119"/>
      <c r="E112" s="19" t="s">
        <v>58</v>
      </c>
      <c r="F112" s="13">
        <f t="shared" si="59"/>
        <v>487</v>
      </c>
      <c r="G112" s="16">
        <v>0</v>
      </c>
      <c r="H112" s="17">
        <f>458.215-251.215</f>
        <v>206.99999999999997</v>
      </c>
      <c r="I112" s="16">
        <v>280</v>
      </c>
      <c r="J112" s="16">
        <v>0</v>
      </c>
      <c r="K112" s="16">
        <v>0</v>
      </c>
      <c r="L112" s="16">
        <v>0</v>
      </c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  <c r="AL112" s="33"/>
      <c r="AM112" s="33"/>
      <c r="AN112" s="33"/>
      <c r="AO112" s="33"/>
      <c r="AP112" s="33"/>
      <c r="AQ112" s="33"/>
      <c r="AR112" s="54"/>
      <c r="AS112" s="55"/>
      <c r="AT112" s="55"/>
      <c r="AU112" s="55"/>
      <c r="AV112" s="55"/>
      <c r="AW112" s="55"/>
      <c r="AX112" s="55"/>
      <c r="AY112" s="55"/>
      <c r="AZ112" s="56"/>
      <c r="BA112" s="57"/>
    </row>
    <row r="113" spans="1:53" s="58" customFormat="1" ht="21.75" customHeight="1">
      <c r="A113" s="128"/>
      <c r="B113" s="125"/>
      <c r="C113" s="108"/>
      <c r="D113" s="120"/>
      <c r="E113" s="19" t="s">
        <v>59</v>
      </c>
      <c r="F113" s="13">
        <f t="shared" si="59"/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  <c r="AQ113" s="33"/>
      <c r="AR113" s="54"/>
      <c r="AS113" s="55"/>
      <c r="AT113" s="55"/>
      <c r="AU113" s="55"/>
      <c r="AV113" s="55"/>
      <c r="AW113" s="55"/>
      <c r="AX113" s="55"/>
      <c r="AY113" s="55"/>
      <c r="AZ113" s="56"/>
      <c r="BA113" s="57"/>
    </row>
    <row r="114" spans="1:53" s="42" customFormat="1" ht="21.75" customHeight="1">
      <c r="A114" s="109" t="s">
        <v>68</v>
      </c>
      <c r="B114" s="109" t="s">
        <v>84</v>
      </c>
      <c r="C114" s="106" t="s">
        <v>151</v>
      </c>
      <c r="D114" s="109" t="s">
        <v>167</v>
      </c>
      <c r="E114" s="26" t="s">
        <v>47</v>
      </c>
      <c r="F114" s="13">
        <f t="shared" ref="F114:F119" si="63">G114+H114+I114+J114+K114+L114</f>
        <v>423735.06938999996</v>
      </c>
      <c r="G114" s="14">
        <f>G120+G126+G132+G138+G144+G150+G156+G162+G168+G174+G180</f>
        <v>56915.833559999999</v>
      </c>
      <c r="H114" s="14">
        <f>H120+H126+H132+H138+H144+H150+H156+H162+H168+H174+H180</f>
        <v>62561.963919999995</v>
      </c>
      <c r="I114" s="14">
        <f>I120+I126+I132+I138+I144+I150+I156+I162+I168+I174+I180</f>
        <v>75282.535459999999</v>
      </c>
      <c r="J114" s="14">
        <f>J120+J126+J132+J138+J144+J150+J156+J162+J168+J174</f>
        <v>71642.836449999988</v>
      </c>
      <c r="K114" s="74">
        <f>K120+K126+K132+K138+K144+K150+K156+K162+K168+K174+K180</f>
        <v>64918.380999999994</v>
      </c>
      <c r="L114" s="74">
        <f>L120+L126+L132+L138+L144+L150+L156+L162+L168+L174+L180</f>
        <v>92413.519</v>
      </c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F114" s="37"/>
      <c r="AG114" s="37"/>
      <c r="AH114" s="37"/>
      <c r="AI114" s="37"/>
      <c r="AJ114" s="37"/>
      <c r="AK114" s="37"/>
      <c r="AL114" s="37"/>
      <c r="AM114" s="37"/>
      <c r="AN114" s="37"/>
      <c r="AO114" s="37"/>
      <c r="AP114" s="37"/>
      <c r="AQ114" s="37"/>
      <c r="AR114" s="38"/>
      <c r="AS114" s="39"/>
      <c r="AT114" s="39"/>
      <c r="AU114" s="39"/>
      <c r="AV114" s="39"/>
      <c r="AW114" s="39"/>
      <c r="AX114" s="39"/>
      <c r="AY114" s="39"/>
      <c r="AZ114" s="40"/>
      <c r="BA114" s="41"/>
    </row>
    <row r="115" spans="1:53" s="42" customFormat="1" ht="21.75" customHeight="1">
      <c r="A115" s="110"/>
      <c r="B115" s="110"/>
      <c r="C115" s="107"/>
      <c r="D115" s="110"/>
      <c r="E115" s="26" t="s">
        <v>56</v>
      </c>
      <c r="F115" s="13">
        <f t="shared" si="63"/>
        <v>6349.5259799999994</v>
      </c>
      <c r="G115" s="14">
        <f>G121+G127+G133+G139+G145+G151+G157+G163+G169</f>
        <v>336.95697999999999</v>
      </c>
      <c r="H115" s="14">
        <f>H121+H127+H133+H139+H145+H151+H157+H163+H169+H175+H181</f>
        <v>335.34931</v>
      </c>
      <c r="I115" s="14">
        <f>I151+I157+I163+I121+I127+I133+I139+I145+I169+I175+I181</f>
        <v>5342.30332</v>
      </c>
      <c r="J115" s="14">
        <f>J121+J127+J133+J139+J145+J151+J157+J163+J169+J175+J181</f>
        <v>334.91636999999997</v>
      </c>
      <c r="K115" s="74">
        <f t="shared" ref="K115" si="64">K151+K157+K163</f>
        <v>0</v>
      </c>
      <c r="L115" s="74">
        <f t="shared" ref="L115" si="65">L151+L157+L163</f>
        <v>0</v>
      </c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F115" s="37"/>
      <c r="AG115" s="37"/>
      <c r="AH115" s="37"/>
      <c r="AI115" s="37"/>
      <c r="AJ115" s="37"/>
      <c r="AK115" s="37"/>
      <c r="AL115" s="37"/>
      <c r="AM115" s="37"/>
      <c r="AN115" s="37"/>
      <c r="AO115" s="37"/>
      <c r="AP115" s="37"/>
      <c r="AQ115" s="37"/>
      <c r="AR115" s="38"/>
      <c r="AS115" s="39"/>
      <c r="AT115" s="39"/>
      <c r="AU115" s="39"/>
      <c r="AV115" s="39"/>
      <c r="AW115" s="39"/>
      <c r="AX115" s="39"/>
      <c r="AY115" s="39"/>
      <c r="AZ115" s="40"/>
      <c r="BA115" s="41"/>
    </row>
    <row r="116" spans="1:53" s="42" customFormat="1" ht="28.5" customHeight="1">
      <c r="A116" s="110"/>
      <c r="B116" s="110"/>
      <c r="C116" s="107"/>
      <c r="D116" s="110"/>
      <c r="E116" s="25" t="s">
        <v>191</v>
      </c>
      <c r="F116" s="13">
        <f>G116+H116+I116+J116+K116+L116</f>
        <v>0</v>
      </c>
      <c r="G116" s="14">
        <v>0</v>
      </c>
      <c r="H116" s="14">
        <v>0</v>
      </c>
      <c r="I116" s="14">
        <v>0</v>
      </c>
      <c r="J116" s="14">
        <v>0</v>
      </c>
      <c r="K116" s="14">
        <v>0</v>
      </c>
      <c r="L116" s="14">
        <v>0</v>
      </c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F116" s="37"/>
      <c r="AG116" s="37"/>
      <c r="AH116" s="37"/>
      <c r="AI116" s="37"/>
      <c r="AJ116" s="37"/>
      <c r="AK116" s="37"/>
      <c r="AL116" s="37"/>
      <c r="AM116" s="37"/>
      <c r="AN116" s="37"/>
      <c r="AO116" s="37"/>
      <c r="AP116" s="37"/>
      <c r="AQ116" s="37"/>
      <c r="AR116" s="38"/>
      <c r="AS116" s="39"/>
      <c r="AT116" s="39"/>
      <c r="AU116" s="39"/>
      <c r="AV116" s="39"/>
      <c r="AW116" s="39"/>
      <c r="AX116" s="39"/>
      <c r="AY116" s="39"/>
      <c r="AZ116" s="40"/>
      <c r="BA116" s="41"/>
    </row>
    <row r="117" spans="1:53" s="42" customFormat="1" ht="21.75" customHeight="1">
      <c r="A117" s="110"/>
      <c r="B117" s="110"/>
      <c r="C117" s="107"/>
      <c r="D117" s="110"/>
      <c r="E117" s="26" t="s">
        <v>57</v>
      </c>
      <c r="F117" s="13">
        <f t="shared" si="63"/>
        <v>71.027680000000004</v>
      </c>
      <c r="G117" s="14">
        <f>G123+G129+G135+G141+G147+G153+G159+G165+G171</f>
        <v>17.734580000000001</v>
      </c>
      <c r="H117" s="14">
        <f>H123+H129+H135+H141+H147+H153+H159+H165+H171+H177+H183</f>
        <v>17.64996</v>
      </c>
      <c r="I117" s="14">
        <f>I153+I159+I165+I123+I171</f>
        <v>18.01596</v>
      </c>
      <c r="J117" s="14">
        <f>J123+J129+J135+J141+J147+J153+J159+J165+J171+J177+J183</f>
        <v>17.627179999999999</v>
      </c>
      <c r="K117" s="74">
        <f t="shared" ref="K117" si="66">K153+K159+K165</f>
        <v>0</v>
      </c>
      <c r="L117" s="74">
        <f t="shared" ref="L117" si="67">L153+L159+L165</f>
        <v>0</v>
      </c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F117" s="37"/>
      <c r="AG117" s="37"/>
      <c r="AH117" s="37"/>
      <c r="AI117" s="37"/>
      <c r="AJ117" s="37"/>
      <c r="AK117" s="37"/>
      <c r="AL117" s="37"/>
      <c r="AM117" s="37"/>
      <c r="AN117" s="37"/>
      <c r="AO117" s="37"/>
      <c r="AP117" s="37"/>
      <c r="AQ117" s="37"/>
      <c r="AR117" s="38"/>
      <c r="AS117" s="39"/>
      <c r="AT117" s="39"/>
      <c r="AU117" s="39"/>
      <c r="AV117" s="39"/>
      <c r="AW117" s="39"/>
      <c r="AX117" s="39"/>
      <c r="AY117" s="39"/>
      <c r="AZ117" s="40"/>
      <c r="BA117" s="41"/>
    </row>
    <row r="118" spans="1:53" s="42" customFormat="1" ht="21.75" customHeight="1">
      <c r="A118" s="110"/>
      <c r="B118" s="110"/>
      <c r="C118" s="107"/>
      <c r="D118" s="110"/>
      <c r="E118" s="26" t="s">
        <v>58</v>
      </c>
      <c r="F118" s="13">
        <f t="shared" si="63"/>
        <v>417314.51572999998</v>
      </c>
      <c r="G118" s="14">
        <f>G124+G130+G136+G142+G148+G154+G160+G166+G172</f>
        <v>56561.141999999993</v>
      </c>
      <c r="H118" s="14">
        <f>H124+H130+H136+H142+H148+H154+H160+H166+H172+H178+H184</f>
        <v>62208.964649999994</v>
      </c>
      <c r="I118" s="14">
        <f>I124+I130+I136+I142+I148+I154+I160+I166+I172+I178</f>
        <v>69922.216180000003</v>
      </c>
      <c r="J118" s="14">
        <f>J124+J130+J136+J142+J148+J154+J160+J166+J172+J178+J184</f>
        <v>71290.292899999986</v>
      </c>
      <c r="K118" s="74">
        <f>K124+K130+K136+K142+K148+K154+K160+K166</f>
        <v>64918.380999999994</v>
      </c>
      <c r="L118" s="74">
        <f>L124+L130+L136+L142+L148+L154+L160+L166</f>
        <v>92413.519</v>
      </c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F118" s="37"/>
      <c r="AG118" s="37"/>
      <c r="AH118" s="37"/>
      <c r="AI118" s="37"/>
      <c r="AJ118" s="37"/>
      <c r="AK118" s="37"/>
      <c r="AL118" s="37"/>
      <c r="AM118" s="37"/>
      <c r="AN118" s="37"/>
      <c r="AO118" s="37"/>
      <c r="AP118" s="37"/>
      <c r="AQ118" s="37"/>
      <c r="AR118" s="38"/>
      <c r="AS118" s="39"/>
      <c r="AT118" s="39"/>
      <c r="AU118" s="39"/>
      <c r="AV118" s="39"/>
      <c r="AW118" s="39"/>
      <c r="AX118" s="39"/>
      <c r="AY118" s="39"/>
      <c r="AZ118" s="40"/>
      <c r="BA118" s="41"/>
    </row>
    <row r="119" spans="1:53" s="58" customFormat="1" ht="21.75" customHeight="1">
      <c r="A119" s="111"/>
      <c r="B119" s="111"/>
      <c r="C119" s="108"/>
      <c r="D119" s="111"/>
      <c r="E119" s="26" t="s">
        <v>59</v>
      </c>
      <c r="F119" s="13">
        <f t="shared" si="63"/>
        <v>0</v>
      </c>
      <c r="G119" s="14">
        <f>G125+G131+G137+G143+G149+G155+G161+G167+G173</f>
        <v>0</v>
      </c>
      <c r="H119" s="14">
        <f t="shared" ref="H119:I119" si="68">H155+H161+H167</f>
        <v>0</v>
      </c>
      <c r="I119" s="14">
        <f t="shared" si="68"/>
        <v>0</v>
      </c>
      <c r="J119" s="14">
        <f t="shared" ref="J119:K119" si="69">J155+J161+J167</f>
        <v>0</v>
      </c>
      <c r="K119" s="74">
        <f t="shared" si="69"/>
        <v>0</v>
      </c>
      <c r="L119" s="74">
        <f t="shared" ref="L119" si="70">L155+L161+L167</f>
        <v>0</v>
      </c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  <c r="AI119" s="33"/>
      <c r="AJ119" s="33"/>
      <c r="AK119" s="33"/>
      <c r="AL119" s="33"/>
      <c r="AM119" s="33"/>
      <c r="AN119" s="33"/>
      <c r="AO119" s="33"/>
      <c r="AP119" s="33"/>
      <c r="AQ119" s="33"/>
      <c r="AR119" s="54"/>
      <c r="AS119" s="55"/>
      <c r="AT119" s="55"/>
      <c r="AU119" s="55"/>
      <c r="AV119" s="55"/>
      <c r="AW119" s="55"/>
      <c r="AX119" s="55"/>
      <c r="AY119" s="55"/>
      <c r="AZ119" s="56"/>
      <c r="BA119" s="57"/>
    </row>
    <row r="120" spans="1:53" s="42" customFormat="1" ht="21.75" customHeight="1">
      <c r="A120" s="109" t="s">
        <v>69</v>
      </c>
      <c r="B120" s="112" t="s">
        <v>101</v>
      </c>
      <c r="C120" s="106" t="s">
        <v>157</v>
      </c>
      <c r="D120" s="100" t="s">
        <v>173</v>
      </c>
      <c r="E120" s="26" t="s">
        <v>47</v>
      </c>
      <c r="F120" s="13">
        <f t="shared" ref="F120:F125" si="71">G120+H120+I120+J120+K120+L120</f>
        <v>58613.013500000001</v>
      </c>
      <c r="G120" s="14">
        <f t="shared" ref="G120:H120" si="72">G121+G123+G124+G125</f>
        <v>6589.335</v>
      </c>
      <c r="H120" s="14">
        <f t="shared" si="72"/>
        <v>12376.550999999999</v>
      </c>
      <c r="I120" s="14">
        <f>I121+I123+I124+I125</f>
        <v>11146.147499999999</v>
      </c>
      <c r="J120" s="14">
        <f>J121+J123+J124+J125</f>
        <v>5937.54</v>
      </c>
      <c r="K120" s="74">
        <f>K121+K123+K124+K125</f>
        <v>0</v>
      </c>
      <c r="L120" s="74">
        <f>L121+L123+L124+L125</f>
        <v>22563.439999999999</v>
      </c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F120" s="37"/>
      <c r="AG120" s="37"/>
      <c r="AH120" s="37"/>
      <c r="AI120" s="37"/>
      <c r="AJ120" s="37"/>
      <c r="AK120" s="37"/>
      <c r="AL120" s="37"/>
      <c r="AM120" s="37"/>
      <c r="AN120" s="37"/>
      <c r="AO120" s="37"/>
      <c r="AP120" s="37"/>
      <c r="AQ120" s="37"/>
      <c r="AR120" s="38"/>
      <c r="AS120" s="39"/>
      <c r="AT120" s="39"/>
      <c r="AU120" s="39"/>
      <c r="AV120" s="39"/>
      <c r="AW120" s="39"/>
      <c r="AX120" s="39"/>
      <c r="AY120" s="39"/>
      <c r="AZ120" s="40"/>
      <c r="BA120" s="41"/>
    </row>
    <row r="121" spans="1:53" s="42" customFormat="1" ht="21.75" customHeight="1">
      <c r="A121" s="110"/>
      <c r="B121" s="113"/>
      <c r="C121" s="107"/>
      <c r="D121" s="151"/>
      <c r="E121" s="26" t="s">
        <v>56</v>
      </c>
      <c r="F121" s="13">
        <f t="shared" si="71"/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F121" s="37"/>
      <c r="AG121" s="37"/>
      <c r="AH121" s="37"/>
      <c r="AI121" s="37"/>
      <c r="AJ121" s="37"/>
      <c r="AK121" s="37"/>
      <c r="AL121" s="37"/>
      <c r="AM121" s="37"/>
      <c r="AN121" s="37"/>
      <c r="AO121" s="37"/>
      <c r="AP121" s="37"/>
      <c r="AQ121" s="37"/>
      <c r="AR121" s="38"/>
      <c r="AS121" s="39"/>
      <c r="AT121" s="39"/>
      <c r="AU121" s="39"/>
      <c r="AV121" s="39"/>
      <c r="AW121" s="39"/>
      <c r="AX121" s="39"/>
      <c r="AY121" s="39"/>
      <c r="AZ121" s="40"/>
      <c r="BA121" s="41"/>
    </row>
    <row r="122" spans="1:53" s="42" customFormat="1" ht="27" customHeight="1">
      <c r="A122" s="110"/>
      <c r="B122" s="113"/>
      <c r="C122" s="107"/>
      <c r="D122" s="151"/>
      <c r="E122" s="25" t="s">
        <v>191</v>
      </c>
      <c r="F122" s="13">
        <f>G122+H122+I122+J122+K122+L122</f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  <c r="AG122" s="37"/>
      <c r="AH122" s="37"/>
      <c r="AI122" s="37"/>
      <c r="AJ122" s="37"/>
      <c r="AK122" s="37"/>
      <c r="AL122" s="37"/>
      <c r="AM122" s="37"/>
      <c r="AN122" s="37"/>
      <c r="AO122" s="37"/>
      <c r="AP122" s="37"/>
      <c r="AQ122" s="37"/>
      <c r="AR122" s="38"/>
      <c r="AS122" s="39"/>
      <c r="AT122" s="39"/>
      <c r="AU122" s="39"/>
      <c r="AV122" s="39"/>
      <c r="AW122" s="39"/>
      <c r="AX122" s="39"/>
      <c r="AY122" s="39"/>
      <c r="AZ122" s="40"/>
      <c r="BA122" s="41"/>
    </row>
    <row r="123" spans="1:53" s="42" customFormat="1" ht="21.75" customHeight="1">
      <c r="A123" s="110"/>
      <c r="B123" s="113"/>
      <c r="C123" s="107"/>
      <c r="D123" s="151"/>
      <c r="E123" s="26" t="s">
        <v>57</v>
      </c>
      <c r="F123" s="13">
        <f t="shared" si="71"/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F123" s="37"/>
      <c r="AG123" s="37"/>
      <c r="AH123" s="37"/>
      <c r="AI123" s="37"/>
      <c r="AJ123" s="37"/>
      <c r="AK123" s="37"/>
      <c r="AL123" s="37"/>
      <c r="AM123" s="37"/>
      <c r="AN123" s="37"/>
      <c r="AO123" s="37"/>
      <c r="AP123" s="37"/>
      <c r="AQ123" s="37"/>
      <c r="AR123" s="38"/>
      <c r="AS123" s="39"/>
      <c r="AT123" s="39"/>
      <c r="AU123" s="39"/>
      <c r="AV123" s="39"/>
      <c r="AW123" s="39"/>
      <c r="AX123" s="39"/>
      <c r="AY123" s="39"/>
      <c r="AZ123" s="40"/>
      <c r="BA123" s="41"/>
    </row>
    <row r="124" spans="1:53" s="42" customFormat="1" ht="21.75" customHeight="1">
      <c r="A124" s="110"/>
      <c r="B124" s="113"/>
      <c r="C124" s="107"/>
      <c r="D124" s="151"/>
      <c r="E124" s="26" t="s">
        <v>58</v>
      </c>
      <c r="F124" s="13">
        <f t="shared" si="71"/>
        <v>58613.013500000001</v>
      </c>
      <c r="G124" s="17">
        <f>4189.335+2400</f>
        <v>6589.335</v>
      </c>
      <c r="H124" s="17">
        <v>12376.550999999999</v>
      </c>
      <c r="I124" s="16">
        <f>11146.1475</f>
        <v>11146.147499999999</v>
      </c>
      <c r="J124" s="16">
        <v>5937.54</v>
      </c>
      <c r="K124" s="16">
        <v>0</v>
      </c>
      <c r="L124" s="16">
        <v>22563.439999999999</v>
      </c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F124" s="37"/>
      <c r="AG124" s="37"/>
      <c r="AH124" s="37"/>
      <c r="AI124" s="37"/>
      <c r="AJ124" s="37"/>
      <c r="AK124" s="37"/>
      <c r="AL124" s="37"/>
      <c r="AM124" s="37"/>
      <c r="AN124" s="37"/>
      <c r="AO124" s="37"/>
      <c r="AP124" s="37"/>
      <c r="AQ124" s="37"/>
      <c r="AR124" s="38"/>
      <c r="AS124" s="39"/>
      <c r="AT124" s="39"/>
      <c r="AU124" s="39"/>
      <c r="AV124" s="39"/>
      <c r="AW124" s="39"/>
      <c r="AX124" s="39"/>
      <c r="AY124" s="39"/>
      <c r="AZ124" s="40"/>
      <c r="BA124" s="41"/>
    </row>
    <row r="125" spans="1:53" s="58" customFormat="1" ht="39.75" customHeight="1">
      <c r="A125" s="111"/>
      <c r="B125" s="114"/>
      <c r="C125" s="108"/>
      <c r="D125" s="152"/>
      <c r="E125" s="26" t="s">
        <v>59</v>
      </c>
      <c r="F125" s="13">
        <f t="shared" si="71"/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F125" s="33"/>
      <c r="AG125" s="33"/>
      <c r="AH125" s="33"/>
      <c r="AI125" s="33"/>
      <c r="AJ125" s="33"/>
      <c r="AK125" s="33"/>
      <c r="AL125" s="33"/>
      <c r="AM125" s="33"/>
      <c r="AN125" s="33"/>
      <c r="AO125" s="33"/>
      <c r="AP125" s="33"/>
      <c r="AQ125" s="33"/>
      <c r="AR125" s="54"/>
      <c r="AS125" s="55"/>
      <c r="AT125" s="55"/>
      <c r="AU125" s="55"/>
      <c r="AV125" s="55"/>
      <c r="AW125" s="55"/>
      <c r="AX125" s="55"/>
      <c r="AY125" s="55"/>
      <c r="AZ125" s="56"/>
      <c r="BA125" s="57"/>
    </row>
    <row r="126" spans="1:53" s="42" customFormat="1" ht="21.75" customHeight="1">
      <c r="A126" s="109" t="s">
        <v>70</v>
      </c>
      <c r="B126" s="103" t="s">
        <v>186</v>
      </c>
      <c r="C126" s="106" t="s">
        <v>158</v>
      </c>
      <c r="D126" s="100" t="s">
        <v>174</v>
      </c>
      <c r="E126" s="26" t="s">
        <v>47</v>
      </c>
      <c r="F126" s="13">
        <f t="shared" ref="F126:F131" si="73">G126+H126+I126+J126+K126+L126</f>
        <v>2806.38</v>
      </c>
      <c r="G126" s="14">
        <f t="shared" ref="G126:L126" si="74">G127+G129+G130+G131</f>
        <v>200</v>
      </c>
      <c r="H126" s="14">
        <f t="shared" si="74"/>
        <v>713</v>
      </c>
      <c r="I126" s="14">
        <f t="shared" si="74"/>
        <v>789.18</v>
      </c>
      <c r="J126" s="14">
        <f t="shared" si="74"/>
        <v>325.2</v>
      </c>
      <c r="K126" s="74">
        <f t="shared" si="74"/>
        <v>0</v>
      </c>
      <c r="L126" s="74">
        <f t="shared" si="74"/>
        <v>779</v>
      </c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F126" s="37"/>
      <c r="AG126" s="37"/>
      <c r="AH126" s="37"/>
      <c r="AI126" s="37"/>
      <c r="AJ126" s="37"/>
      <c r="AK126" s="37"/>
      <c r="AL126" s="37"/>
      <c r="AM126" s="37"/>
      <c r="AN126" s="37"/>
      <c r="AO126" s="37"/>
      <c r="AP126" s="37"/>
      <c r="AQ126" s="37"/>
      <c r="AR126" s="38"/>
      <c r="AS126" s="39"/>
      <c r="AT126" s="39"/>
      <c r="AU126" s="39"/>
      <c r="AV126" s="39"/>
      <c r="AW126" s="39"/>
      <c r="AX126" s="39"/>
      <c r="AY126" s="39"/>
      <c r="AZ126" s="40"/>
      <c r="BA126" s="41"/>
    </row>
    <row r="127" spans="1:53" s="42" customFormat="1" ht="21.75" customHeight="1">
      <c r="A127" s="110"/>
      <c r="B127" s="129"/>
      <c r="C127" s="107"/>
      <c r="D127" s="151"/>
      <c r="E127" s="26" t="s">
        <v>56</v>
      </c>
      <c r="F127" s="13">
        <f t="shared" si="73"/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F127" s="37"/>
      <c r="AG127" s="37"/>
      <c r="AH127" s="37"/>
      <c r="AI127" s="37"/>
      <c r="AJ127" s="37"/>
      <c r="AK127" s="37"/>
      <c r="AL127" s="37"/>
      <c r="AM127" s="37"/>
      <c r="AN127" s="37"/>
      <c r="AO127" s="37"/>
      <c r="AP127" s="37"/>
      <c r="AQ127" s="37"/>
      <c r="AR127" s="38"/>
      <c r="AS127" s="39"/>
      <c r="AT127" s="39"/>
      <c r="AU127" s="39"/>
      <c r="AV127" s="39"/>
      <c r="AW127" s="39"/>
      <c r="AX127" s="39"/>
      <c r="AY127" s="39"/>
      <c r="AZ127" s="40"/>
      <c r="BA127" s="41"/>
    </row>
    <row r="128" spans="1:53" s="42" customFormat="1" ht="28.5" customHeight="1">
      <c r="A128" s="110"/>
      <c r="B128" s="129"/>
      <c r="C128" s="107"/>
      <c r="D128" s="151"/>
      <c r="E128" s="25" t="s">
        <v>191</v>
      </c>
      <c r="F128" s="13">
        <f>G128+H128+I128+J128+K128+L128</f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F128" s="37"/>
      <c r="AG128" s="37"/>
      <c r="AH128" s="37"/>
      <c r="AI128" s="37"/>
      <c r="AJ128" s="37"/>
      <c r="AK128" s="37"/>
      <c r="AL128" s="37"/>
      <c r="AM128" s="37"/>
      <c r="AN128" s="37"/>
      <c r="AO128" s="37"/>
      <c r="AP128" s="37"/>
      <c r="AQ128" s="37"/>
      <c r="AR128" s="38"/>
      <c r="AS128" s="39"/>
      <c r="AT128" s="39"/>
      <c r="AU128" s="39"/>
      <c r="AV128" s="39"/>
      <c r="AW128" s="39"/>
      <c r="AX128" s="39"/>
      <c r="AY128" s="39"/>
      <c r="AZ128" s="40"/>
      <c r="BA128" s="41"/>
    </row>
    <row r="129" spans="1:53" s="42" customFormat="1" ht="21.75" customHeight="1">
      <c r="A129" s="110"/>
      <c r="B129" s="129"/>
      <c r="C129" s="107"/>
      <c r="D129" s="151"/>
      <c r="E129" s="26" t="s">
        <v>57</v>
      </c>
      <c r="F129" s="13">
        <f t="shared" si="73"/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F129" s="37"/>
      <c r="AG129" s="37"/>
      <c r="AH129" s="37"/>
      <c r="AI129" s="37"/>
      <c r="AJ129" s="37"/>
      <c r="AK129" s="37"/>
      <c r="AL129" s="37"/>
      <c r="AM129" s="37"/>
      <c r="AN129" s="37"/>
      <c r="AO129" s="37"/>
      <c r="AP129" s="37"/>
      <c r="AQ129" s="37"/>
      <c r="AR129" s="38"/>
      <c r="AS129" s="39"/>
      <c r="AT129" s="39"/>
      <c r="AU129" s="39"/>
      <c r="AV129" s="39"/>
      <c r="AW129" s="39"/>
      <c r="AX129" s="39"/>
      <c r="AY129" s="39"/>
      <c r="AZ129" s="40"/>
      <c r="BA129" s="41"/>
    </row>
    <row r="130" spans="1:53" s="42" customFormat="1" ht="21.75" customHeight="1">
      <c r="A130" s="110"/>
      <c r="B130" s="129"/>
      <c r="C130" s="107"/>
      <c r="D130" s="151"/>
      <c r="E130" s="26" t="s">
        <v>58</v>
      </c>
      <c r="F130" s="13">
        <f t="shared" si="73"/>
        <v>2806.38</v>
      </c>
      <c r="G130" s="17">
        <v>200</v>
      </c>
      <c r="H130" s="16">
        <v>713</v>
      </c>
      <c r="I130" s="17">
        <v>789.18</v>
      </c>
      <c r="J130" s="16">
        <v>325.2</v>
      </c>
      <c r="K130" s="16">
        <v>0</v>
      </c>
      <c r="L130" s="16">
        <v>779</v>
      </c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F130" s="37"/>
      <c r="AG130" s="37"/>
      <c r="AH130" s="37"/>
      <c r="AI130" s="37"/>
      <c r="AJ130" s="37"/>
      <c r="AK130" s="37"/>
      <c r="AL130" s="37"/>
      <c r="AM130" s="37"/>
      <c r="AN130" s="37"/>
      <c r="AO130" s="37"/>
      <c r="AP130" s="37"/>
      <c r="AQ130" s="37"/>
      <c r="AR130" s="38"/>
      <c r="AS130" s="39"/>
      <c r="AT130" s="39"/>
      <c r="AU130" s="39"/>
      <c r="AV130" s="39"/>
      <c r="AW130" s="39"/>
      <c r="AX130" s="39"/>
      <c r="AY130" s="39"/>
      <c r="AZ130" s="40"/>
      <c r="BA130" s="41"/>
    </row>
    <row r="131" spans="1:53" s="58" customFormat="1" ht="27.75" customHeight="1">
      <c r="A131" s="111"/>
      <c r="B131" s="130"/>
      <c r="C131" s="108"/>
      <c r="D131" s="152"/>
      <c r="E131" s="26" t="s">
        <v>59</v>
      </c>
      <c r="F131" s="13">
        <f t="shared" si="73"/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F131" s="33"/>
      <c r="AG131" s="33"/>
      <c r="AH131" s="33"/>
      <c r="AI131" s="33"/>
      <c r="AJ131" s="33"/>
      <c r="AK131" s="33"/>
      <c r="AL131" s="33"/>
      <c r="AM131" s="33"/>
      <c r="AN131" s="33"/>
      <c r="AO131" s="33"/>
      <c r="AP131" s="33"/>
      <c r="AQ131" s="33"/>
      <c r="AR131" s="54"/>
      <c r="AS131" s="55"/>
      <c r="AT131" s="55"/>
      <c r="AU131" s="55"/>
      <c r="AV131" s="55"/>
      <c r="AW131" s="55"/>
      <c r="AX131" s="55"/>
      <c r="AY131" s="55"/>
      <c r="AZ131" s="56"/>
      <c r="BA131" s="57"/>
    </row>
    <row r="132" spans="1:53" s="42" customFormat="1" ht="21.75" customHeight="1">
      <c r="A132" s="109" t="s">
        <v>76</v>
      </c>
      <c r="B132" s="103" t="s">
        <v>103</v>
      </c>
      <c r="C132" s="106" t="s">
        <v>159</v>
      </c>
      <c r="D132" s="100" t="s">
        <v>175</v>
      </c>
      <c r="E132" s="26" t="s">
        <v>47</v>
      </c>
      <c r="F132" s="13">
        <f t="shared" ref="F132:F137" si="75">G132+H132+I132+J132+K132+L132</f>
        <v>1070</v>
      </c>
      <c r="G132" s="14">
        <f>G133+G135+G136+G137</f>
        <v>200</v>
      </c>
      <c r="H132" s="14">
        <f>H133+H135+H136+H137</f>
        <v>0</v>
      </c>
      <c r="I132" s="14">
        <f>I133+I135+I136+I137</f>
        <v>0</v>
      </c>
      <c r="J132" s="14">
        <f>J133+J135+J136+J137</f>
        <v>870</v>
      </c>
      <c r="K132" s="14">
        <f t="shared" ref="K132:L132" si="76">K133+K135+K136+K137</f>
        <v>0</v>
      </c>
      <c r="L132" s="14">
        <f t="shared" si="76"/>
        <v>0</v>
      </c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F132" s="37"/>
      <c r="AG132" s="37"/>
      <c r="AH132" s="37"/>
      <c r="AI132" s="37"/>
      <c r="AJ132" s="37"/>
      <c r="AK132" s="37"/>
      <c r="AL132" s="37"/>
      <c r="AM132" s="37"/>
      <c r="AN132" s="37"/>
      <c r="AO132" s="37"/>
      <c r="AP132" s="37"/>
      <c r="AQ132" s="37"/>
      <c r="AR132" s="38"/>
      <c r="AS132" s="39"/>
      <c r="AT132" s="39"/>
      <c r="AU132" s="39"/>
      <c r="AV132" s="39"/>
      <c r="AW132" s="39"/>
      <c r="AX132" s="39"/>
      <c r="AY132" s="39"/>
      <c r="AZ132" s="40"/>
      <c r="BA132" s="41"/>
    </row>
    <row r="133" spans="1:53" s="42" customFormat="1" ht="21.75" customHeight="1">
      <c r="A133" s="110"/>
      <c r="B133" s="129"/>
      <c r="C133" s="107"/>
      <c r="D133" s="151"/>
      <c r="E133" s="26" t="s">
        <v>56</v>
      </c>
      <c r="F133" s="13">
        <f t="shared" si="75"/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F133" s="37"/>
      <c r="AG133" s="37"/>
      <c r="AH133" s="37"/>
      <c r="AI133" s="37"/>
      <c r="AJ133" s="37"/>
      <c r="AK133" s="37"/>
      <c r="AL133" s="37"/>
      <c r="AM133" s="37"/>
      <c r="AN133" s="37"/>
      <c r="AO133" s="37"/>
      <c r="AP133" s="37"/>
      <c r="AQ133" s="37"/>
      <c r="AR133" s="38"/>
      <c r="AS133" s="39"/>
      <c r="AT133" s="39"/>
      <c r="AU133" s="39"/>
      <c r="AV133" s="39"/>
      <c r="AW133" s="39"/>
      <c r="AX133" s="39"/>
      <c r="AY133" s="39"/>
      <c r="AZ133" s="40"/>
      <c r="BA133" s="41"/>
    </row>
    <row r="134" spans="1:53" s="42" customFormat="1" ht="28.5" customHeight="1">
      <c r="A134" s="110"/>
      <c r="B134" s="129"/>
      <c r="C134" s="107"/>
      <c r="D134" s="151"/>
      <c r="E134" s="25" t="s">
        <v>191</v>
      </c>
      <c r="F134" s="13">
        <f>G134+H134+I134+J134+K134+L134</f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F134" s="37"/>
      <c r="AG134" s="37"/>
      <c r="AH134" s="37"/>
      <c r="AI134" s="37"/>
      <c r="AJ134" s="37"/>
      <c r="AK134" s="37"/>
      <c r="AL134" s="37"/>
      <c r="AM134" s="37"/>
      <c r="AN134" s="37"/>
      <c r="AO134" s="37"/>
      <c r="AP134" s="37"/>
      <c r="AQ134" s="37"/>
      <c r="AR134" s="38"/>
      <c r="AS134" s="39"/>
      <c r="AT134" s="39"/>
      <c r="AU134" s="39"/>
      <c r="AV134" s="39"/>
      <c r="AW134" s="39"/>
      <c r="AX134" s="39"/>
      <c r="AY134" s="39"/>
      <c r="AZ134" s="40"/>
      <c r="BA134" s="41"/>
    </row>
    <row r="135" spans="1:53" s="42" customFormat="1" ht="21.75" customHeight="1">
      <c r="A135" s="110"/>
      <c r="B135" s="129"/>
      <c r="C135" s="107"/>
      <c r="D135" s="151"/>
      <c r="E135" s="26" t="s">
        <v>57</v>
      </c>
      <c r="F135" s="13">
        <f t="shared" si="75"/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F135" s="37"/>
      <c r="AG135" s="37"/>
      <c r="AH135" s="37"/>
      <c r="AI135" s="37"/>
      <c r="AJ135" s="37"/>
      <c r="AK135" s="37"/>
      <c r="AL135" s="37"/>
      <c r="AM135" s="37"/>
      <c r="AN135" s="37"/>
      <c r="AO135" s="37"/>
      <c r="AP135" s="37"/>
      <c r="AQ135" s="37"/>
      <c r="AR135" s="38"/>
      <c r="AS135" s="39"/>
      <c r="AT135" s="39"/>
      <c r="AU135" s="39"/>
      <c r="AV135" s="39"/>
      <c r="AW135" s="39"/>
      <c r="AX135" s="39"/>
      <c r="AY135" s="39"/>
      <c r="AZ135" s="40"/>
      <c r="BA135" s="41"/>
    </row>
    <row r="136" spans="1:53" s="42" customFormat="1" ht="21.75" customHeight="1">
      <c r="A136" s="110"/>
      <c r="B136" s="129"/>
      <c r="C136" s="107"/>
      <c r="D136" s="151"/>
      <c r="E136" s="26" t="s">
        <v>58</v>
      </c>
      <c r="F136" s="13">
        <f t="shared" si="75"/>
        <v>1070</v>
      </c>
      <c r="G136" s="17">
        <v>200</v>
      </c>
      <c r="H136" s="16">
        <v>0</v>
      </c>
      <c r="I136" s="16">
        <v>0</v>
      </c>
      <c r="J136" s="16">
        <v>870</v>
      </c>
      <c r="K136" s="16">
        <v>0</v>
      </c>
      <c r="L136" s="16">
        <v>0</v>
      </c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F136" s="37"/>
      <c r="AG136" s="37"/>
      <c r="AH136" s="37"/>
      <c r="AI136" s="37"/>
      <c r="AJ136" s="37"/>
      <c r="AK136" s="37"/>
      <c r="AL136" s="37"/>
      <c r="AM136" s="37"/>
      <c r="AN136" s="37"/>
      <c r="AO136" s="37"/>
      <c r="AP136" s="37"/>
      <c r="AQ136" s="37"/>
      <c r="AR136" s="38"/>
      <c r="AS136" s="39"/>
      <c r="AT136" s="39"/>
      <c r="AU136" s="39"/>
      <c r="AV136" s="39"/>
      <c r="AW136" s="39"/>
      <c r="AX136" s="39"/>
      <c r="AY136" s="39"/>
      <c r="AZ136" s="40"/>
      <c r="BA136" s="41"/>
    </row>
    <row r="137" spans="1:53" s="58" customFormat="1" ht="21.75" customHeight="1">
      <c r="A137" s="111"/>
      <c r="B137" s="130"/>
      <c r="C137" s="108"/>
      <c r="D137" s="152"/>
      <c r="E137" s="26" t="s">
        <v>59</v>
      </c>
      <c r="F137" s="13">
        <f t="shared" si="75"/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F137" s="33"/>
      <c r="AG137" s="33"/>
      <c r="AH137" s="33"/>
      <c r="AI137" s="33"/>
      <c r="AJ137" s="33"/>
      <c r="AK137" s="33"/>
      <c r="AL137" s="33"/>
      <c r="AM137" s="33"/>
      <c r="AN137" s="33"/>
      <c r="AO137" s="33"/>
      <c r="AP137" s="33"/>
      <c r="AQ137" s="33"/>
      <c r="AR137" s="54"/>
      <c r="AS137" s="55"/>
      <c r="AT137" s="55"/>
      <c r="AU137" s="55"/>
      <c r="AV137" s="55"/>
      <c r="AW137" s="55"/>
      <c r="AX137" s="55"/>
      <c r="AY137" s="55"/>
      <c r="AZ137" s="56"/>
      <c r="BA137" s="57"/>
    </row>
    <row r="138" spans="1:53" s="42" customFormat="1" ht="21.75" customHeight="1">
      <c r="A138" s="109" t="s">
        <v>98</v>
      </c>
      <c r="B138" s="103" t="s">
        <v>102</v>
      </c>
      <c r="C138" s="106" t="s">
        <v>159</v>
      </c>
      <c r="D138" s="100" t="s">
        <v>176</v>
      </c>
      <c r="E138" s="26" t="s">
        <v>47</v>
      </c>
      <c r="F138" s="13">
        <f t="shared" ref="F138:F143" si="77">G138+H138+I138+J138+K138+L138</f>
        <v>4828.2460000000001</v>
      </c>
      <c r="G138" s="14">
        <f t="shared" ref="G138:L138" si="78">G139+G141+G142+G143</f>
        <v>3949.9850000000001</v>
      </c>
      <c r="H138" s="14">
        <f t="shared" si="78"/>
        <v>0</v>
      </c>
      <c r="I138" s="14">
        <f t="shared" si="78"/>
        <v>0</v>
      </c>
      <c r="J138" s="14">
        <f t="shared" si="78"/>
        <v>878.26099999999997</v>
      </c>
      <c r="K138" s="74">
        <f t="shared" si="78"/>
        <v>0</v>
      </c>
      <c r="L138" s="74">
        <f t="shared" si="78"/>
        <v>0</v>
      </c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F138" s="37"/>
      <c r="AG138" s="37"/>
      <c r="AH138" s="37"/>
      <c r="AI138" s="37"/>
      <c r="AJ138" s="37"/>
      <c r="AK138" s="37"/>
      <c r="AL138" s="37"/>
      <c r="AM138" s="37"/>
      <c r="AN138" s="37"/>
      <c r="AO138" s="37"/>
      <c r="AP138" s="37"/>
      <c r="AQ138" s="37"/>
      <c r="AR138" s="38"/>
      <c r="AS138" s="39"/>
      <c r="AT138" s="39"/>
      <c r="AU138" s="39"/>
      <c r="AV138" s="39"/>
      <c r="AW138" s="39"/>
      <c r="AX138" s="39"/>
      <c r="AY138" s="39"/>
      <c r="AZ138" s="40"/>
      <c r="BA138" s="41"/>
    </row>
    <row r="139" spans="1:53" s="42" customFormat="1" ht="21.75" customHeight="1">
      <c r="A139" s="110"/>
      <c r="B139" s="129"/>
      <c r="C139" s="107"/>
      <c r="D139" s="151"/>
      <c r="E139" s="26" t="s">
        <v>56</v>
      </c>
      <c r="F139" s="13">
        <f t="shared" si="77"/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F139" s="37"/>
      <c r="AG139" s="37"/>
      <c r="AH139" s="37"/>
      <c r="AI139" s="37"/>
      <c r="AJ139" s="37"/>
      <c r="AK139" s="37"/>
      <c r="AL139" s="37"/>
      <c r="AM139" s="37"/>
      <c r="AN139" s="37"/>
      <c r="AO139" s="37"/>
      <c r="AP139" s="37"/>
      <c r="AQ139" s="37"/>
      <c r="AR139" s="38"/>
      <c r="AS139" s="39"/>
      <c r="AT139" s="39"/>
      <c r="AU139" s="39"/>
      <c r="AV139" s="39"/>
      <c r="AW139" s="39"/>
      <c r="AX139" s="39"/>
      <c r="AY139" s="39"/>
      <c r="AZ139" s="40"/>
      <c r="BA139" s="41"/>
    </row>
    <row r="140" spans="1:53" s="42" customFormat="1" ht="29.25" customHeight="1">
      <c r="A140" s="110"/>
      <c r="B140" s="129"/>
      <c r="C140" s="107"/>
      <c r="D140" s="151"/>
      <c r="E140" s="25" t="s">
        <v>191</v>
      </c>
      <c r="F140" s="13">
        <f>G140+H140+I140+J140+K140+L140</f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F140" s="37"/>
      <c r="AG140" s="37"/>
      <c r="AH140" s="37"/>
      <c r="AI140" s="37"/>
      <c r="AJ140" s="37"/>
      <c r="AK140" s="37"/>
      <c r="AL140" s="37"/>
      <c r="AM140" s="37"/>
      <c r="AN140" s="37"/>
      <c r="AO140" s="37"/>
      <c r="AP140" s="37"/>
      <c r="AQ140" s="37"/>
      <c r="AR140" s="38"/>
      <c r="AS140" s="39"/>
      <c r="AT140" s="39"/>
      <c r="AU140" s="39"/>
      <c r="AV140" s="39"/>
      <c r="AW140" s="39"/>
      <c r="AX140" s="39"/>
      <c r="AY140" s="39"/>
      <c r="AZ140" s="40"/>
      <c r="BA140" s="41"/>
    </row>
    <row r="141" spans="1:53" s="42" customFormat="1" ht="21.75" customHeight="1">
      <c r="A141" s="110"/>
      <c r="B141" s="129"/>
      <c r="C141" s="107"/>
      <c r="D141" s="151"/>
      <c r="E141" s="26" t="s">
        <v>57</v>
      </c>
      <c r="F141" s="13">
        <f t="shared" si="77"/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F141" s="37"/>
      <c r="AG141" s="37"/>
      <c r="AH141" s="37"/>
      <c r="AI141" s="37"/>
      <c r="AJ141" s="37"/>
      <c r="AK141" s="37"/>
      <c r="AL141" s="37"/>
      <c r="AM141" s="37"/>
      <c r="AN141" s="37"/>
      <c r="AO141" s="37"/>
      <c r="AP141" s="37"/>
      <c r="AQ141" s="37"/>
      <c r="AR141" s="38"/>
      <c r="AS141" s="39"/>
      <c r="AT141" s="39"/>
      <c r="AU141" s="39"/>
      <c r="AV141" s="39"/>
      <c r="AW141" s="39"/>
      <c r="AX141" s="39"/>
      <c r="AY141" s="39"/>
      <c r="AZ141" s="40"/>
      <c r="BA141" s="41"/>
    </row>
    <row r="142" spans="1:53" s="42" customFormat="1" ht="21.75" customHeight="1">
      <c r="A142" s="110"/>
      <c r="B142" s="129"/>
      <c r="C142" s="107"/>
      <c r="D142" s="151"/>
      <c r="E142" s="26" t="s">
        <v>58</v>
      </c>
      <c r="F142" s="13">
        <f t="shared" si="77"/>
        <v>4828.2460000000001</v>
      </c>
      <c r="G142" s="17">
        <v>3949.9850000000001</v>
      </c>
      <c r="H142" s="16">
        <v>0</v>
      </c>
      <c r="I142" s="16">
        <v>0</v>
      </c>
      <c r="J142" s="16">
        <v>878.26099999999997</v>
      </c>
      <c r="K142" s="16">
        <v>0</v>
      </c>
      <c r="L142" s="16">
        <v>0</v>
      </c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F142" s="37"/>
      <c r="AG142" s="37"/>
      <c r="AH142" s="37"/>
      <c r="AI142" s="37"/>
      <c r="AJ142" s="37"/>
      <c r="AK142" s="37"/>
      <c r="AL142" s="37"/>
      <c r="AM142" s="37"/>
      <c r="AN142" s="37"/>
      <c r="AO142" s="37"/>
      <c r="AP142" s="37"/>
      <c r="AQ142" s="37"/>
      <c r="AR142" s="38"/>
      <c r="AS142" s="39"/>
      <c r="AT142" s="39"/>
      <c r="AU142" s="39"/>
      <c r="AV142" s="39"/>
      <c r="AW142" s="39"/>
      <c r="AX142" s="39"/>
      <c r="AY142" s="39"/>
      <c r="AZ142" s="40"/>
      <c r="BA142" s="41"/>
    </row>
    <row r="143" spans="1:53" s="58" customFormat="1" ht="18.75" customHeight="1">
      <c r="A143" s="111"/>
      <c r="B143" s="130"/>
      <c r="C143" s="108"/>
      <c r="D143" s="152"/>
      <c r="E143" s="26" t="s">
        <v>59</v>
      </c>
      <c r="F143" s="13">
        <f t="shared" si="77"/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F143" s="33"/>
      <c r="AG143" s="33"/>
      <c r="AH143" s="33"/>
      <c r="AI143" s="33"/>
      <c r="AJ143" s="33"/>
      <c r="AK143" s="33"/>
      <c r="AL143" s="33"/>
      <c r="AM143" s="33"/>
      <c r="AN143" s="33"/>
      <c r="AO143" s="33"/>
      <c r="AP143" s="33"/>
      <c r="AQ143" s="33"/>
      <c r="AR143" s="54"/>
      <c r="AS143" s="55"/>
      <c r="AT143" s="55"/>
      <c r="AU143" s="55"/>
      <c r="AV143" s="55"/>
      <c r="AW143" s="55"/>
      <c r="AX143" s="55"/>
      <c r="AY143" s="55"/>
      <c r="AZ143" s="56"/>
      <c r="BA143" s="57"/>
    </row>
    <row r="144" spans="1:53" s="58" customFormat="1" ht="21.75" customHeight="1">
      <c r="A144" s="109" t="s">
        <v>95</v>
      </c>
      <c r="B144" s="103" t="s">
        <v>105</v>
      </c>
      <c r="C144" s="106">
        <v>2021</v>
      </c>
      <c r="D144" s="100" t="s">
        <v>89</v>
      </c>
      <c r="E144" s="26" t="s">
        <v>47</v>
      </c>
      <c r="F144" s="13">
        <f t="shared" ref="F144:F149" si="79">G144+H144+I144+J144+K144+L144</f>
        <v>354.69155999999998</v>
      </c>
      <c r="G144" s="14">
        <f>G145+G147+G148+G149</f>
        <v>354.69155999999998</v>
      </c>
      <c r="H144" s="14">
        <f>H145+H147+H148+H149</f>
        <v>0</v>
      </c>
      <c r="I144" s="14">
        <f>I145+I147+I148+I149</f>
        <v>0</v>
      </c>
      <c r="J144" s="14">
        <f>J145+J147+J148+J149</f>
        <v>0</v>
      </c>
      <c r="K144" s="14">
        <f t="shared" ref="K144:L144" si="80">K145+K147+K148+K149</f>
        <v>0</v>
      </c>
      <c r="L144" s="14">
        <f t="shared" si="80"/>
        <v>0</v>
      </c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F144" s="33"/>
      <c r="AG144" s="33"/>
      <c r="AH144" s="33"/>
      <c r="AI144" s="33"/>
      <c r="AJ144" s="33"/>
      <c r="AK144" s="33"/>
      <c r="AL144" s="33"/>
      <c r="AM144" s="33"/>
      <c r="AN144" s="33"/>
      <c r="AO144" s="33"/>
      <c r="AP144" s="33"/>
      <c r="AQ144" s="33"/>
      <c r="AR144" s="54"/>
      <c r="AS144" s="55"/>
      <c r="AT144" s="55"/>
      <c r="AU144" s="55"/>
      <c r="AV144" s="55"/>
      <c r="AW144" s="55"/>
      <c r="AX144" s="55"/>
      <c r="AY144" s="55"/>
      <c r="AZ144" s="56"/>
      <c r="BA144" s="57"/>
    </row>
    <row r="145" spans="1:53" s="58" customFormat="1" ht="21.75" customHeight="1">
      <c r="A145" s="110"/>
      <c r="B145" s="129"/>
      <c r="C145" s="107"/>
      <c r="D145" s="151"/>
      <c r="E145" s="26" t="s">
        <v>56</v>
      </c>
      <c r="F145" s="13">
        <f t="shared" si="79"/>
        <v>336.95697999999999</v>
      </c>
      <c r="G145" s="17">
        <v>336.95697999999999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F145" s="33"/>
      <c r="AG145" s="33"/>
      <c r="AH145" s="33"/>
      <c r="AI145" s="33"/>
      <c r="AJ145" s="33"/>
      <c r="AK145" s="33"/>
      <c r="AL145" s="33"/>
      <c r="AM145" s="33"/>
      <c r="AN145" s="33"/>
      <c r="AO145" s="33"/>
      <c r="AP145" s="33"/>
      <c r="AQ145" s="33"/>
      <c r="AR145" s="54"/>
      <c r="AS145" s="55"/>
      <c r="AT145" s="55"/>
      <c r="AU145" s="55"/>
      <c r="AV145" s="55"/>
      <c r="AW145" s="55"/>
      <c r="AX145" s="55"/>
      <c r="AY145" s="55"/>
      <c r="AZ145" s="56"/>
      <c r="BA145" s="57"/>
    </row>
    <row r="146" spans="1:53" s="58" customFormat="1" ht="27" customHeight="1">
      <c r="A146" s="110"/>
      <c r="B146" s="129"/>
      <c r="C146" s="107"/>
      <c r="D146" s="151"/>
      <c r="E146" s="25" t="s">
        <v>191</v>
      </c>
      <c r="F146" s="13">
        <f>G146+H146+I146+J146+K146+L146</f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F146" s="33"/>
      <c r="AG146" s="33"/>
      <c r="AH146" s="33"/>
      <c r="AI146" s="33"/>
      <c r="AJ146" s="33"/>
      <c r="AK146" s="33"/>
      <c r="AL146" s="33"/>
      <c r="AM146" s="33"/>
      <c r="AN146" s="33"/>
      <c r="AO146" s="33"/>
      <c r="AP146" s="33"/>
      <c r="AQ146" s="33"/>
      <c r="AR146" s="54"/>
      <c r="AS146" s="55"/>
      <c r="AT146" s="55"/>
      <c r="AU146" s="55"/>
      <c r="AV146" s="55"/>
      <c r="AW146" s="55"/>
      <c r="AX146" s="55"/>
      <c r="AY146" s="55"/>
      <c r="AZ146" s="56"/>
      <c r="BA146" s="57"/>
    </row>
    <row r="147" spans="1:53" s="58" customFormat="1" ht="21.75" customHeight="1">
      <c r="A147" s="110"/>
      <c r="B147" s="129"/>
      <c r="C147" s="107"/>
      <c r="D147" s="151"/>
      <c r="E147" s="26" t="s">
        <v>57</v>
      </c>
      <c r="F147" s="13">
        <f t="shared" si="79"/>
        <v>17.734580000000001</v>
      </c>
      <c r="G147" s="17">
        <v>17.734580000000001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F147" s="33"/>
      <c r="AG147" s="33"/>
      <c r="AH147" s="33"/>
      <c r="AI147" s="33"/>
      <c r="AJ147" s="33"/>
      <c r="AK147" s="33"/>
      <c r="AL147" s="33"/>
      <c r="AM147" s="33"/>
      <c r="AN147" s="33"/>
      <c r="AO147" s="33"/>
      <c r="AP147" s="33"/>
      <c r="AQ147" s="33"/>
      <c r="AR147" s="54"/>
      <c r="AS147" s="55"/>
      <c r="AT147" s="55"/>
      <c r="AU147" s="55"/>
      <c r="AV147" s="55"/>
      <c r="AW147" s="55"/>
      <c r="AX147" s="55"/>
      <c r="AY147" s="55"/>
      <c r="AZ147" s="56"/>
      <c r="BA147" s="57"/>
    </row>
    <row r="148" spans="1:53" s="58" customFormat="1" ht="21.75" customHeight="1">
      <c r="A148" s="110"/>
      <c r="B148" s="129"/>
      <c r="C148" s="107"/>
      <c r="D148" s="151"/>
      <c r="E148" s="26" t="s">
        <v>58</v>
      </c>
      <c r="F148" s="13">
        <f t="shared" si="79"/>
        <v>0</v>
      </c>
      <c r="G148" s="16"/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33"/>
      <c r="AG148" s="33"/>
      <c r="AH148" s="33"/>
      <c r="AI148" s="33"/>
      <c r="AJ148" s="33"/>
      <c r="AK148" s="33"/>
      <c r="AL148" s="33"/>
      <c r="AM148" s="33"/>
      <c r="AN148" s="33"/>
      <c r="AO148" s="33"/>
      <c r="AP148" s="33"/>
      <c r="AQ148" s="33"/>
      <c r="AR148" s="54"/>
      <c r="AS148" s="55"/>
      <c r="AT148" s="55"/>
      <c r="AU148" s="55"/>
      <c r="AV148" s="55"/>
      <c r="AW148" s="55"/>
      <c r="AX148" s="55"/>
      <c r="AY148" s="55"/>
      <c r="AZ148" s="56"/>
      <c r="BA148" s="57"/>
    </row>
    <row r="149" spans="1:53" s="58" customFormat="1" ht="19.5" customHeight="1">
      <c r="A149" s="111"/>
      <c r="B149" s="130"/>
      <c r="C149" s="108"/>
      <c r="D149" s="152"/>
      <c r="E149" s="26" t="s">
        <v>59</v>
      </c>
      <c r="F149" s="13">
        <f t="shared" si="79"/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  <c r="AI149" s="33"/>
      <c r="AJ149" s="33"/>
      <c r="AK149" s="33"/>
      <c r="AL149" s="33"/>
      <c r="AM149" s="33"/>
      <c r="AN149" s="33"/>
      <c r="AO149" s="33"/>
      <c r="AP149" s="33"/>
      <c r="AQ149" s="33"/>
      <c r="AR149" s="54"/>
      <c r="AS149" s="55"/>
      <c r="AT149" s="55"/>
      <c r="AU149" s="55"/>
      <c r="AV149" s="55"/>
      <c r="AW149" s="55"/>
      <c r="AX149" s="55"/>
      <c r="AY149" s="55"/>
      <c r="AZ149" s="56"/>
      <c r="BA149" s="57"/>
    </row>
    <row r="150" spans="1:53" s="42" customFormat="1" ht="21.75" customHeight="1">
      <c r="A150" s="109" t="s">
        <v>96</v>
      </c>
      <c r="B150" s="115" t="s">
        <v>123</v>
      </c>
      <c r="C150" s="106" t="s">
        <v>151</v>
      </c>
      <c r="D150" s="100" t="s">
        <v>178</v>
      </c>
      <c r="E150" s="26" t="s">
        <v>47</v>
      </c>
      <c r="F150" s="13">
        <f t="shared" ref="F150:F155" si="81">G150+H150+I150+J150+K150+L150</f>
        <v>124292.05799999999</v>
      </c>
      <c r="G150" s="14">
        <f t="shared" ref="G150:H150" si="82">G151+G153+G154+G155</f>
        <v>15936.712</v>
      </c>
      <c r="H150" s="14">
        <f t="shared" si="82"/>
        <v>17002.364999999998</v>
      </c>
      <c r="I150" s="14">
        <f>I151+I153+I154+I155</f>
        <v>20416.292000000001</v>
      </c>
      <c r="J150" s="14">
        <f>J151+J153+J154+J155</f>
        <v>22364.707999999999</v>
      </c>
      <c r="K150" s="74">
        <f>K151+K153+K154+K155</f>
        <v>23520.794999999998</v>
      </c>
      <c r="L150" s="74">
        <f>L151+L153+L154+L155</f>
        <v>25051.186000000002</v>
      </c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F150" s="37"/>
      <c r="AG150" s="37"/>
      <c r="AH150" s="37"/>
      <c r="AI150" s="37"/>
      <c r="AJ150" s="37"/>
      <c r="AK150" s="37"/>
      <c r="AL150" s="37"/>
      <c r="AM150" s="37"/>
      <c r="AN150" s="37"/>
      <c r="AO150" s="37"/>
      <c r="AP150" s="37"/>
      <c r="AQ150" s="37"/>
      <c r="AR150" s="38"/>
      <c r="AS150" s="39"/>
      <c r="AT150" s="39"/>
      <c r="AU150" s="39"/>
      <c r="AV150" s="39"/>
      <c r="AW150" s="39"/>
      <c r="AX150" s="39"/>
      <c r="AY150" s="39"/>
      <c r="AZ150" s="40"/>
      <c r="BA150" s="41"/>
    </row>
    <row r="151" spans="1:53" s="42" customFormat="1" ht="21.75" customHeight="1">
      <c r="A151" s="110"/>
      <c r="B151" s="116"/>
      <c r="C151" s="107"/>
      <c r="D151" s="151"/>
      <c r="E151" s="26" t="s">
        <v>56</v>
      </c>
      <c r="F151" s="13">
        <f t="shared" si="81"/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F151" s="37"/>
      <c r="AG151" s="37"/>
      <c r="AH151" s="37"/>
      <c r="AI151" s="37"/>
      <c r="AJ151" s="37"/>
      <c r="AK151" s="37"/>
      <c r="AL151" s="37"/>
      <c r="AM151" s="37"/>
      <c r="AN151" s="37"/>
      <c r="AO151" s="37"/>
      <c r="AP151" s="37"/>
      <c r="AQ151" s="37"/>
      <c r="AR151" s="38"/>
      <c r="AS151" s="39"/>
      <c r="AT151" s="39"/>
      <c r="AU151" s="39"/>
      <c r="AV151" s="39"/>
      <c r="AW151" s="39"/>
      <c r="AX151" s="39"/>
      <c r="AY151" s="39"/>
      <c r="AZ151" s="40"/>
      <c r="BA151" s="41"/>
    </row>
    <row r="152" spans="1:53" s="42" customFormat="1" ht="25.5" customHeight="1">
      <c r="A152" s="110"/>
      <c r="B152" s="116"/>
      <c r="C152" s="107"/>
      <c r="D152" s="151"/>
      <c r="E152" s="25" t="s">
        <v>191</v>
      </c>
      <c r="F152" s="13">
        <f>G152+H152+I152+J152+K152+L152</f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F152" s="37"/>
      <c r="AG152" s="37"/>
      <c r="AH152" s="37"/>
      <c r="AI152" s="37"/>
      <c r="AJ152" s="37"/>
      <c r="AK152" s="37"/>
      <c r="AL152" s="37"/>
      <c r="AM152" s="37"/>
      <c r="AN152" s="37"/>
      <c r="AO152" s="37"/>
      <c r="AP152" s="37"/>
      <c r="AQ152" s="37"/>
      <c r="AR152" s="38"/>
      <c r="AS152" s="39"/>
      <c r="AT152" s="39"/>
      <c r="AU152" s="39"/>
      <c r="AV152" s="39"/>
      <c r="AW152" s="39"/>
      <c r="AX152" s="39"/>
      <c r="AY152" s="39"/>
      <c r="AZ152" s="40"/>
      <c r="BA152" s="41"/>
    </row>
    <row r="153" spans="1:53" s="42" customFormat="1" ht="21.75" customHeight="1">
      <c r="A153" s="110"/>
      <c r="B153" s="116"/>
      <c r="C153" s="107"/>
      <c r="D153" s="151"/>
      <c r="E153" s="26" t="s">
        <v>57</v>
      </c>
      <c r="F153" s="13">
        <f t="shared" si="81"/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F153" s="37"/>
      <c r="AG153" s="37"/>
      <c r="AH153" s="37"/>
      <c r="AI153" s="37"/>
      <c r="AJ153" s="37"/>
      <c r="AK153" s="37"/>
      <c r="AL153" s="37"/>
      <c r="AM153" s="37"/>
      <c r="AN153" s="37"/>
      <c r="AO153" s="37"/>
      <c r="AP153" s="37"/>
      <c r="AQ153" s="37"/>
      <c r="AR153" s="38"/>
      <c r="AS153" s="39"/>
      <c r="AT153" s="39"/>
      <c r="AU153" s="39"/>
      <c r="AV153" s="39"/>
      <c r="AW153" s="39"/>
      <c r="AX153" s="39"/>
      <c r="AY153" s="39"/>
      <c r="AZ153" s="40"/>
      <c r="BA153" s="41"/>
    </row>
    <row r="154" spans="1:53" s="42" customFormat="1" ht="21.75" customHeight="1">
      <c r="A154" s="110"/>
      <c r="B154" s="116"/>
      <c r="C154" s="107"/>
      <c r="D154" s="151"/>
      <c r="E154" s="26" t="s">
        <v>58</v>
      </c>
      <c r="F154" s="13">
        <f t="shared" si="81"/>
        <v>124292.05799999999</v>
      </c>
      <c r="G154" s="17">
        <v>15936.712</v>
      </c>
      <c r="H154" s="16">
        <f>16910.958+91.407</f>
        <v>17002.364999999998</v>
      </c>
      <c r="I154" s="16">
        <v>20416.292000000001</v>
      </c>
      <c r="J154" s="16">
        <v>22364.707999999999</v>
      </c>
      <c r="K154" s="16">
        <v>23520.794999999998</v>
      </c>
      <c r="L154" s="16">
        <v>25051.186000000002</v>
      </c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F154" s="37"/>
      <c r="AG154" s="37"/>
      <c r="AH154" s="37"/>
      <c r="AI154" s="37"/>
      <c r="AJ154" s="37"/>
      <c r="AK154" s="37"/>
      <c r="AL154" s="37"/>
      <c r="AM154" s="37"/>
      <c r="AN154" s="37"/>
      <c r="AO154" s="37"/>
      <c r="AP154" s="37"/>
      <c r="AQ154" s="37"/>
      <c r="AR154" s="38"/>
      <c r="AS154" s="39"/>
      <c r="AT154" s="39"/>
      <c r="AU154" s="39"/>
      <c r="AV154" s="39"/>
      <c r="AW154" s="39"/>
      <c r="AX154" s="39"/>
      <c r="AY154" s="39"/>
      <c r="AZ154" s="40"/>
      <c r="BA154" s="41"/>
    </row>
    <row r="155" spans="1:53" s="58" customFormat="1" ht="21.75" customHeight="1">
      <c r="A155" s="111"/>
      <c r="B155" s="117"/>
      <c r="C155" s="108"/>
      <c r="D155" s="152"/>
      <c r="E155" s="26" t="s">
        <v>59</v>
      </c>
      <c r="F155" s="13">
        <f t="shared" si="81"/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F155" s="33"/>
      <c r="AG155" s="33"/>
      <c r="AH155" s="33"/>
      <c r="AI155" s="33"/>
      <c r="AJ155" s="33"/>
      <c r="AK155" s="33"/>
      <c r="AL155" s="33"/>
      <c r="AM155" s="33"/>
      <c r="AN155" s="33"/>
      <c r="AO155" s="33"/>
      <c r="AP155" s="33"/>
      <c r="AQ155" s="33"/>
      <c r="AR155" s="54"/>
      <c r="AS155" s="55"/>
      <c r="AT155" s="55"/>
      <c r="AU155" s="55"/>
      <c r="AV155" s="55"/>
      <c r="AW155" s="55"/>
      <c r="AX155" s="55"/>
      <c r="AY155" s="55"/>
      <c r="AZ155" s="56"/>
      <c r="BA155" s="57"/>
    </row>
    <row r="156" spans="1:53" s="42" customFormat="1" ht="21.75" customHeight="1">
      <c r="A156" s="109" t="s">
        <v>97</v>
      </c>
      <c r="B156" s="103" t="s">
        <v>85</v>
      </c>
      <c r="C156" s="106" t="s">
        <v>156</v>
      </c>
      <c r="D156" s="100" t="s">
        <v>179</v>
      </c>
      <c r="E156" s="26" t="s">
        <v>47</v>
      </c>
      <c r="F156" s="13">
        <f t="shared" ref="F156:F161" si="83">G156+H156+I156+J156+K156+L156</f>
        <v>39368.294000000002</v>
      </c>
      <c r="G156" s="14">
        <f t="shared" ref="G156:I156" si="84">G157+G159+G160+G161</f>
        <v>4987.1719999999996</v>
      </c>
      <c r="H156" s="14">
        <f t="shared" si="84"/>
        <v>5411.7749999999996</v>
      </c>
      <c r="I156" s="14">
        <f t="shared" si="84"/>
        <v>6502.9970000000003</v>
      </c>
      <c r="J156" s="14">
        <f t="shared" ref="J156:L156" si="85">J157+J159+J160+J161</f>
        <v>7027.9129999999996</v>
      </c>
      <c r="K156" s="74">
        <f t="shared" si="85"/>
        <v>7488.6750000000002</v>
      </c>
      <c r="L156" s="74">
        <f t="shared" si="85"/>
        <v>7949.7619999999997</v>
      </c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F156" s="37"/>
      <c r="AG156" s="37"/>
      <c r="AH156" s="37"/>
      <c r="AI156" s="37"/>
      <c r="AJ156" s="37"/>
      <c r="AK156" s="37"/>
      <c r="AL156" s="37"/>
      <c r="AM156" s="37"/>
      <c r="AN156" s="37"/>
      <c r="AO156" s="37"/>
      <c r="AP156" s="37"/>
      <c r="AQ156" s="37"/>
      <c r="AR156" s="38"/>
      <c r="AS156" s="39"/>
      <c r="AT156" s="39"/>
      <c r="AU156" s="39"/>
      <c r="AV156" s="39"/>
      <c r="AW156" s="39"/>
      <c r="AX156" s="39"/>
      <c r="AY156" s="39"/>
      <c r="AZ156" s="40"/>
      <c r="BA156" s="41"/>
    </row>
    <row r="157" spans="1:53" s="42" customFormat="1" ht="21.75" customHeight="1">
      <c r="A157" s="110"/>
      <c r="B157" s="116"/>
      <c r="C157" s="107"/>
      <c r="D157" s="101"/>
      <c r="E157" s="26" t="s">
        <v>56</v>
      </c>
      <c r="F157" s="13">
        <f t="shared" si="83"/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F157" s="37"/>
      <c r="AG157" s="37"/>
      <c r="AH157" s="37"/>
      <c r="AI157" s="37"/>
      <c r="AJ157" s="37"/>
      <c r="AK157" s="37"/>
      <c r="AL157" s="37"/>
      <c r="AM157" s="37"/>
      <c r="AN157" s="37"/>
      <c r="AO157" s="37"/>
      <c r="AP157" s="37"/>
      <c r="AQ157" s="37"/>
      <c r="AR157" s="38"/>
      <c r="AS157" s="39"/>
      <c r="AT157" s="39"/>
      <c r="AU157" s="39"/>
      <c r="AV157" s="39"/>
      <c r="AW157" s="39"/>
      <c r="AX157" s="39"/>
      <c r="AY157" s="39"/>
      <c r="AZ157" s="40"/>
      <c r="BA157" s="41"/>
    </row>
    <row r="158" spans="1:53" s="42" customFormat="1" ht="25.5" customHeight="1">
      <c r="A158" s="110"/>
      <c r="B158" s="116"/>
      <c r="C158" s="107"/>
      <c r="D158" s="101"/>
      <c r="E158" s="25" t="s">
        <v>191</v>
      </c>
      <c r="F158" s="13">
        <f>G158+H158+I158+J158+K158+L158</f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F158" s="37"/>
      <c r="AG158" s="37"/>
      <c r="AH158" s="37"/>
      <c r="AI158" s="37"/>
      <c r="AJ158" s="37"/>
      <c r="AK158" s="37"/>
      <c r="AL158" s="37"/>
      <c r="AM158" s="37"/>
      <c r="AN158" s="37"/>
      <c r="AO158" s="37"/>
      <c r="AP158" s="37"/>
      <c r="AQ158" s="37"/>
      <c r="AR158" s="38"/>
      <c r="AS158" s="39"/>
      <c r="AT158" s="39"/>
      <c r="AU158" s="39"/>
      <c r="AV158" s="39"/>
      <c r="AW158" s="39"/>
      <c r="AX158" s="39"/>
      <c r="AY158" s="39"/>
      <c r="AZ158" s="40"/>
      <c r="BA158" s="41"/>
    </row>
    <row r="159" spans="1:53" s="42" customFormat="1" ht="21.75" customHeight="1">
      <c r="A159" s="110"/>
      <c r="B159" s="116"/>
      <c r="C159" s="107"/>
      <c r="D159" s="101"/>
      <c r="E159" s="26" t="s">
        <v>57</v>
      </c>
      <c r="F159" s="13">
        <f t="shared" si="83"/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F159" s="37"/>
      <c r="AG159" s="37"/>
      <c r="AH159" s="37"/>
      <c r="AI159" s="37"/>
      <c r="AJ159" s="37"/>
      <c r="AK159" s="37"/>
      <c r="AL159" s="37"/>
      <c r="AM159" s="37"/>
      <c r="AN159" s="37"/>
      <c r="AO159" s="37"/>
      <c r="AP159" s="37"/>
      <c r="AQ159" s="37"/>
      <c r="AR159" s="38"/>
      <c r="AS159" s="39"/>
      <c r="AT159" s="39"/>
      <c r="AU159" s="39"/>
      <c r="AV159" s="39"/>
      <c r="AW159" s="39"/>
      <c r="AX159" s="39"/>
      <c r="AY159" s="39"/>
      <c r="AZ159" s="40"/>
      <c r="BA159" s="41"/>
    </row>
    <row r="160" spans="1:53" s="42" customFormat="1" ht="21.75" customHeight="1">
      <c r="A160" s="110"/>
      <c r="B160" s="116"/>
      <c r="C160" s="107"/>
      <c r="D160" s="101"/>
      <c r="E160" s="26" t="s">
        <v>58</v>
      </c>
      <c r="F160" s="13">
        <f t="shared" si="83"/>
        <v>39368.294000000002</v>
      </c>
      <c r="G160" s="17">
        <v>4987.1719999999996</v>
      </c>
      <c r="H160" s="16">
        <v>5411.7749999999996</v>
      </c>
      <c r="I160" s="16">
        <v>6502.9970000000003</v>
      </c>
      <c r="J160" s="16">
        <v>7027.9129999999996</v>
      </c>
      <c r="K160" s="16">
        <v>7488.6750000000002</v>
      </c>
      <c r="L160" s="16">
        <v>7949.7619999999997</v>
      </c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F160" s="37"/>
      <c r="AG160" s="37"/>
      <c r="AH160" s="37"/>
      <c r="AI160" s="37"/>
      <c r="AJ160" s="37"/>
      <c r="AK160" s="37"/>
      <c r="AL160" s="37"/>
      <c r="AM160" s="37"/>
      <c r="AN160" s="37"/>
      <c r="AO160" s="37"/>
      <c r="AP160" s="37"/>
      <c r="AQ160" s="37"/>
      <c r="AR160" s="38"/>
      <c r="AS160" s="39"/>
      <c r="AT160" s="39"/>
      <c r="AU160" s="39"/>
      <c r="AV160" s="39"/>
      <c r="AW160" s="39"/>
      <c r="AX160" s="39"/>
      <c r="AY160" s="39"/>
      <c r="AZ160" s="40"/>
      <c r="BA160" s="41"/>
    </row>
    <row r="161" spans="1:53" s="58" customFormat="1" ht="21.75" customHeight="1">
      <c r="A161" s="111"/>
      <c r="B161" s="117"/>
      <c r="C161" s="108"/>
      <c r="D161" s="102"/>
      <c r="E161" s="26" t="s">
        <v>59</v>
      </c>
      <c r="F161" s="13">
        <f t="shared" si="83"/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F161" s="33"/>
      <c r="AG161" s="33"/>
      <c r="AH161" s="33"/>
      <c r="AI161" s="33"/>
      <c r="AJ161" s="33"/>
      <c r="AK161" s="33"/>
      <c r="AL161" s="33"/>
      <c r="AM161" s="33"/>
      <c r="AN161" s="33"/>
      <c r="AO161" s="33"/>
      <c r="AP161" s="33"/>
      <c r="AQ161" s="33"/>
      <c r="AR161" s="54"/>
      <c r="AS161" s="55"/>
      <c r="AT161" s="55"/>
      <c r="AU161" s="55"/>
      <c r="AV161" s="55"/>
      <c r="AW161" s="55"/>
      <c r="AX161" s="55"/>
      <c r="AY161" s="55"/>
      <c r="AZ161" s="56"/>
      <c r="BA161" s="57"/>
    </row>
    <row r="162" spans="1:53" s="42" customFormat="1" ht="21.75" customHeight="1">
      <c r="A162" s="109" t="s">
        <v>106</v>
      </c>
      <c r="B162" s="103" t="s">
        <v>124</v>
      </c>
      <c r="C162" s="106" t="s">
        <v>151</v>
      </c>
      <c r="D162" s="144" t="s">
        <v>177</v>
      </c>
      <c r="E162" s="26" t="s">
        <v>47</v>
      </c>
      <c r="F162" s="13">
        <f t="shared" ref="F162:F167" si="86">G162+H162+I162+J162+K162+L162</f>
        <v>185450.69065</v>
      </c>
      <c r="G162" s="14">
        <f t="shared" ref="G162:I162" si="87">G163+G165+G166+G167</f>
        <v>24697.937999999998</v>
      </c>
      <c r="H162" s="14">
        <f t="shared" si="87"/>
        <v>26229.38365</v>
      </c>
      <c r="I162" s="14">
        <f t="shared" si="87"/>
        <v>30710.739000000001</v>
      </c>
      <c r="J162" s="14">
        <f t="shared" ref="J162:L162" si="88">J163+J165+J166+J167</f>
        <v>33833.588000000003</v>
      </c>
      <c r="K162" s="74">
        <f t="shared" si="88"/>
        <v>33908.911</v>
      </c>
      <c r="L162" s="74">
        <f t="shared" si="88"/>
        <v>36070.131000000001</v>
      </c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F162" s="37"/>
      <c r="AG162" s="37"/>
      <c r="AH162" s="37"/>
      <c r="AI162" s="37"/>
      <c r="AJ162" s="37"/>
      <c r="AK162" s="37"/>
      <c r="AL162" s="37"/>
      <c r="AM162" s="37"/>
      <c r="AN162" s="37"/>
      <c r="AO162" s="37"/>
      <c r="AP162" s="37"/>
      <c r="AQ162" s="37"/>
      <c r="AR162" s="38"/>
      <c r="AS162" s="39"/>
      <c r="AT162" s="39"/>
      <c r="AU162" s="39"/>
      <c r="AV162" s="39"/>
      <c r="AW162" s="39"/>
      <c r="AX162" s="39"/>
      <c r="AY162" s="39"/>
      <c r="AZ162" s="40"/>
      <c r="BA162" s="41"/>
    </row>
    <row r="163" spans="1:53" s="42" customFormat="1" ht="21.75" customHeight="1">
      <c r="A163" s="110"/>
      <c r="B163" s="116"/>
      <c r="C163" s="107"/>
      <c r="D163" s="144"/>
      <c r="E163" s="26" t="s">
        <v>56</v>
      </c>
      <c r="F163" s="13">
        <f t="shared" si="86"/>
        <v>0</v>
      </c>
      <c r="G163" s="16">
        <v>0</v>
      </c>
      <c r="H163" s="16">
        <v>0</v>
      </c>
      <c r="I163" s="16">
        <v>0</v>
      </c>
      <c r="J163" s="16">
        <v>0</v>
      </c>
      <c r="K163" s="16">
        <v>0</v>
      </c>
      <c r="L163" s="16">
        <v>0</v>
      </c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F163" s="37"/>
      <c r="AG163" s="37"/>
      <c r="AH163" s="37"/>
      <c r="AI163" s="37"/>
      <c r="AJ163" s="37"/>
      <c r="AK163" s="37"/>
      <c r="AL163" s="37"/>
      <c r="AM163" s="37"/>
      <c r="AN163" s="37"/>
      <c r="AO163" s="37"/>
      <c r="AP163" s="37"/>
      <c r="AQ163" s="37"/>
      <c r="AR163" s="38"/>
      <c r="AS163" s="39"/>
      <c r="AT163" s="39"/>
      <c r="AU163" s="39"/>
      <c r="AV163" s="39"/>
      <c r="AW163" s="39"/>
      <c r="AX163" s="39"/>
      <c r="AY163" s="39"/>
      <c r="AZ163" s="40"/>
      <c r="BA163" s="41"/>
    </row>
    <row r="164" spans="1:53" s="42" customFormat="1" ht="30.75" customHeight="1">
      <c r="A164" s="110"/>
      <c r="B164" s="116"/>
      <c r="C164" s="107"/>
      <c r="D164" s="144"/>
      <c r="E164" s="25" t="s">
        <v>191</v>
      </c>
      <c r="F164" s="13">
        <f>G164+H164+I164+J164+K164+L164</f>
        <v>0</v>
      </c>
      <c r="G164" s="16">
        <v>0</v>
      </c>
      <c r="H164" s="16">
        <v>0</v>
      </c>
      <c r="I164" s="16">
        <v>0</v>
      </c>
      <c r="J164" s="16">
        <v>0</v>
      </c>
      <c r="K164" s="16">
        <v>0</v>
      </c>
      <c r="L164" s="16">
        <v>0</v>
      </c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F164" s="37"/>
      <c r="AG164" s="37"/>
      <c r="AH164" s="37"/>
      <c r="AI164" s="37"/>
      <c r="AJ164" s="37"/>
      <c r="AK164" s="37"/>
      <c r="AL164" s="37"/>
      <c r="AM164" s="37"/>
      <c r="AN164" s="37"/>
      <c r="AO164" s="37"/>
      <c r="AP164" s="37"/>
      <c r="AQ164" s="37"/>
      <c r="AR164" s="38"/>
      <c r="AS164" s="39"/>
      <c r="AT164" s="39"/>
      <c r="AU164" s="39"/>
      <c r="AV164" s="39"/>
      <c r="AW164" s="39"/>
      <c r="AX164" s="39"/>
      <c r="AY164" s="39"/>
      <c r="AZ164" s="40"/>
      <c r="BA164" s="41"/>
    </row>
    <row r="165" spans="1:53" s="42" customFormat="1" ht="21.75" customHeight="1">
      <c r="A165" s="110"/>
      <c r="B165" s="116"/>
      <c r="C165" s="107"/>
      <c r="D165" s="144"/>
      <c r="E165" s="26" t="s">
        <v>57</v>
      </c>
      <c r="F165" s="13">
        <f t="shared" si="86"/>
        <v>0</v>
      </c>
      <c r="G165" s="16">
        <v>0</v>
      </c>
      <c r="H165" s="16">
        <v>0</v>
      </c>
      <c r="I165" s="16">
        <v>0</v>
      </c>
      <c r="J165" s="16">
        <v>0</v>
      </c>
      <c r="K165" s="16">
        <v>0</v>
      </c>
      <c r="L165" s="16">
        <v>0</v>
      </c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F165" s="37"/>
      <c r="AG165" s="37"/>
      <c r="AH165" s="37"/>
      <c r="AI165" s="37"/>
      <c r="AJ165" s="37"/>
      <c r="AK165" s="37"/>
      <c r="AL165" s="37"/>
      <c r="AM165" s="37"/>
      <c r="AN165" s="37"/>
      <c r="AO165" s="37"/>
      <c r="AP165" s="37"/>
      <c r="AQ165" s="37"/>
      <c r="AR165" s="38"/>
      <c r="AS165" s="39"/>
      <c r="AT165" s="39"/>
      <c r="AU165" s="39"/>
      <c r="AV165" s="39"/>
      <c r="AW165" s="39"/>
      <c r="AX165" s="39"/>
      <c r="AY165" s="39"/>
      <c r="AZ165" s="40"/>
      <c r="BA165" s="41"/>
    </row>
    <row r="166" spans="1:53" s="42" customFormat="1" ht="21.75" customHeight="1">
      <c r="A166" s="110"/>
      <c r="B166" s="116"/>
      <c r="C166" s="107"/>
      <c r="D166" s="144"/>
      <c r="E166" s="26" t="s">
        <v>58</v>
      </c>
      <c r="F166" s="13">
        <f t="shared" si="86"/>
        <v>185450.69065</v>
      </c>
      <c r="G166" s="17">
        <v>24697.937999999998</v>
      </c>
      <c r="H166" s="16">
        <f>26465.209-457.031+221.20565</f>
        <v>26229.38365</v>
      </c>
      <c r="I166" s="16">
        <v>30710.739000000001</v>
      </c>
      <c r="J166" s="16">
        <v>33833.588000000003</v>
      </c>
      <c r="K166" s="16">
        <v>33908.911</v>
      </c>
      <c r="L166" s="16">
        <v>36070.131000000001</v>
      </c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F166" s="37"/>
      <c r="AG166" s="37"/>
      <c r="AH166" s="37"/>
      <c r="AI166" s="37"/>
      <c r="AJ166" s="37"/>
      <c r="AK166" s="37"/>
      <c r="AL166" s="37"/>
      <c r="AM166" s="37"/>
      <c r="AN166" s="37"/>
      <c r="AO166" s="37"/>
      <c r="AP166" s="37"/>
      <c r="AQ166" s="37"/>
      <c r="AR166" s="38"/>
      <c r="AS166" s="39"/>
      <c r="AT166" s="39"/>
      <c r="AU166" s="39"/>
      <c r="AV166" s="39"/>
      <c r="AW166" s="39"/>
      <c r="AX166" s="39"/>
      <c r="AY166" s="39"/>
      <c r="AZ166" s="40"/>
      <c r="BA166" s="41"/>
    </row>
    <row r="167" spans="1:53" s="58" customFormat="1" ht="21.75" customHeight="1">
      <c r="A167" s="111"/>
      <c r="B167" s="117"/>
      <c r="C167" s="108"/>
      <c r="D167" s="145"/>
      <c r="E167" s="26" t="s">
        <v>59</v>
      </c>
      <c r="F167" s="13">
        <f t="shared" si="86"/>
        <v>0</v>
      </c>
      <c r="G167" s="16">
        <v>0</v>
      </c>
      <c r="H167" s="16">
        <v>0</v>
      </c>
      <c r="I167" s="16">
        <v>0</v>
      </c>
      <c r="J167" s="16">
        <v>0</v>
      </c>
      <c r="K167" s="16">
        <v>0</v>
      </c>
      <c r="L167" s="16">
        <v>0</v>
      </c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F167" s="33"/>
      <c r="AG167" s="33"/>
      <c r="AH167" s="33"/>
      <c r="AI167" s="33"/>
      <c r="AJ167" s="33"/>
      <c r="AK167" s="33"/>
      <c r="AL167" s="33"/>
      <c r="AM167" s="33"/>
      <c r="AN167" s="33"/>
      <c r="AO167" s="33"/>
      <c r="AP167" s="33"/>
      <c r="AQ167" s="33"/>
      <c r="AR167" s="54"/>
      <c r="AS167" s="55"/>
      <c r="AT167" s="55"/>
      <c r="AU167" s="55"/>
      <c r="AV167" s="55"/>
      <c r="AW167" s="55"/>
      <c r="AX167" s="55"/>
      <c r="AY167" s="55"/>
      <c r="AZ167" s="56"/>
      <c r="BA167" s="57"/>
    </row>
    <row r="168" spans="1:53" s="58" customFormat="1" ht="21.75" customHeight="1">
      <c r="A168" s="109" t="s">
        <v>109</v>
      </c>
      <c r="B168" s="103" t="s">
        <v>110</v>
      </c>
      <c r="C168" s="106" t="s">
        <v>187</v>
      </c>
      <c r="D168" s="100" t="s">
        <v>89</v>
      </c>
      <c r="E168" s="26" t="s">
        <v>47</v>
      </c>
      <c r="F168" s="13">
        <f t="shared" ref="F168:F173" si="89">G168+H168+I168+J168+K168+L168</f>
        <v>1066.5756799999999</v>
      </c>
      <c r="G168" s="14">
        <f>G169+G171+G172+G173</f>
        <v>0</v>
      </c>
      <c r="H168" s="14">
        <f>H169+H171+H172+H173</f>
        <v>352.99927000000002</v>
      </c>
      <c r="I168" s="14">
        <f>I169+I171+I172+I173</f>
        <v>360.67995999999999</v>
      </c>
      <c r="J168" s="14">
        <f>J169+J171+J172+J173</f>
        <v>352.89644999999996</v>
      </c>
      <c r="K168" s="14">
        <f t="shared" ref="K168:L168" si="90">K169+K171+K172+K173</f>
        <v>0</v>
      </c>
      <c r="L168" s="14">
        <f t="shared" si="90"/>
        <v>0</v>
      </c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F168" s="33"/>
      <c r="AG168" s="33"/>
      <c r="AH168" s="33"/>
      <c r="AI168" s="33"/>
      <c r="AJ168" s="33"/>
      <c r="AK168" s="33"/>
      <c r="AL168" s="33"/>
      <c r="AM168" s="33"/>
      <c r="AN168" s="33"/>
      <c r="AO168" s="33"/>
      <c r="AP168" s="33"/>
      <c r="AQ168" s="33"/>
      <c r="AR168" s="54"/>
      <c r="AS168" s="55"/>
      <c r="AT168" s="55"/>
      <c r="AU168" s="55"/>
      <c r="AV168" s="55"/>
      <c r="AW168" s="55"/>
      <c r="AX168" s="55"/>
      <c r="AY168" s="55"/>
      <c r="AZ168" s="56"/>
      <c r="BA168" s="57"/>
    </row>
    <row r="169" spans="1:53" s="58" customFormat="1" ht="21.75" customHeight="1">
      <c r="A169" s="110"/>
      <c r="B169" s="129"/>
      <c r="C169" s="107"/>
      <c r="D169" s="151"/>
      <c r="E169" s="26" t="s">
        <v>56</v>
      </c>
      <c r="F169" s="13">
        <f t="shared" si="89"/>
        <v>1012.569</v>
      </c>
      <c r="G169" s="16">
        <v>0</v>
      </c>
      <c r="H169" s="16">
        <v>335.34931</v>
      </c>
      <c r="I169" s="75">
        <v>342.30331999999999</v>
      </c>
      <c r="J169" s="16">
        <v>334.91636999999997</v>
      </c>
      <c r="K169" s="16">
        <v>0</v>
      </c>
      <c r="L169" s="16">
        <v>0</v>
      </c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F169" s="33"/>
      <c r="AG169" s="33"/>
      <c r="AH169" s="33"/>
      <c r="AI169" s="33"/>
      <c r="AJ169" s="33"/>
      <c r="AK169" s="33"/>
      <c r="AL169" s="33"/>
      <c r="AM169" s="33"/>
      <c r="AN169" s="33"/>
      <c r="AO169" s="33"/>
      <c r="AP169" s="33"/>
      <c r="AQ169" s="33"/>
      <c r="AR169" s="54"/>
      <c r="AS169" s="55"/>
      <c r="AT169" s="55"/>
      <c r="AU169" s="55"/>
      <c r="AV169" s="55"/>
      <c r="AW169" s="55"/>
      <c r="AX169" s="55"/>
      <c r="AY169" s="55"/>
      <c r="AZ169" s="56"/>
      <c r="BA169" s="57"/>
    </row>
    <row r="170" spans="1:53" s="58" customFormat="1" ht="26.25" customHeight="1">
      <c r="A170" s="110"/>
      <c r="B170" s="129"/>
      <c r="C170" s="107"/>
      <c r="D170" s="151"/>
      <c r="E170" s="25" t="s">
        <v>191</v>
      </c>
      <c r="F170" s="13">
        <f>G170+H170+I170+J170+K170+L170</f>
        <v>0</v>
      </c>
      <c r="G170" s="16">
        <v>0</v>
      </c>
      <c r="H170" s="16">
        <v>0</v>
      </c>
      <c r="I170" s="16">
        <v>0</v>
      </c>
      <c r="J170" s="16">
        <v>0</v>
      </c>
      <c r="K170" s="16">
        <v>0</v>
      </c>
      <c r="L170" s="16">
        <v>0</v>
      </c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F170" s="33"/>
      <c r="AG170" s="33"/>
      <c r="AH170" s="33"/>
      <c r="AI170" s="33"/>
      <c r="AJ170" s="33"/>
      <c r="AK170" s="33"/>
      <c r="AL170" s="33"/>
      <c r="AM170" s="33"/>
      <c r="AN170" s="33"/>
      <c r="AO170" s="33"/>
      <c r="AP170" s="33"/>
      <c r="AQ170" s="33"/>
      <c r="AR170" s="54"/>
      <c r="AS170" s="55"/>
      <c r="AT170" s="55"/>
      <c r="AU170" s="55"/>
      <c r="AV170" s="55"/>
      <c r="AW170" s="55"/>
      <c r="AX170" s="55"/>
      <c r="AY170" s="55"/>
      <c r="AZ170" s="56"/>
      <c r="BA170" s="57"/>
    </row>
    <row r="171" spans="1:53" s="58" customFormat="1" ht="21.75" customHeight="1">
      <c r="A171" s="110"/>
      <c r="B171" s="129"/>
      <c r="C171" s="107"/>
      <c r="D171" s="151"/>
      <c r="E171" s="26" t="s">
        <v>57</v>
      </c>
      <c r="F171" s="13">
        <f t="shared" si="89"/>
        <v>53.293099999999995</v>
      </c>
      <c r="G171" s="16">
        <v>0</v>
      </c>
      <c r="H171" s="16">
        <v>17.64996</v>
      </c>
      <c r="I171" s="75">
        <v>18.01596</v>
      </c>
      <c r="J171" s="16">
        <v>17.627179999999999</v>
      </c>
      <c r="K171" s="16">
        <v>0</v>
      </c>
      <c r="L171" s="16">
        <v>0</v>
      </c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F171" s="33"/>
      <c r="AG171" s="33"/>
      <c r="AH171" s="33"/>
      <c r="AI171" s="33"/>
      <c r="AJ171" s="33"/>
      <c r="AK171" s="33"/>
      <c r="AL171" s="33"/>
      <c r="AM171" s="33"/>
      <c r="AN171" s="33"/>
      <c r="AO171" s="33"/>
      <c r="AP171" s="33"/>
      <c r="AQ171" s="33"/>
      <c r="AR171" s="54"/>
      <c r="AS171" s="55"/>
      <c r="AT171" s="55"/>
      <c r="AU171" s="55"/>
      <c r="AV171" s="55"/>
      <c r="AW171" s="55"/>
      <c r="AX171" s="55"/>
      <c r="AY171" s="55"/>
      <c r="AZ171" s="56"/>
      <c r="BA171" s="57"/>
    </row>
    <row r="172" spans="1:53" s="58" customFormat="1" ht="21.75" customHeight="1">
      <c r="A172" s="110"/>
      <c r="B172" s="129"/>
      <c r="C172" s="107"/>
      <c r="D172" s="151"/>
      <c r="E172" s="26" t="s">
        <v>58</v>
      </c>
      <c r="F172" s="13">
        <f t="shared" si="89"/>
        <v>0.71357999999999999</v>
      </c>
      <c r="G172" s="16">
        <v>0</v>
      </c>
      <c r="H172" s="16">
        <v>0</v>
      </c>
      <c r="I172" s="75">
        <v>0.36068</v>
      </c>
      <c r="J172" s="77">
        <v>0.35289999999999999</v>
      </c>
      <c r="K172" s="77">
        <v>0</v>
      </c>
      <c r="L172" s="77">
        <v>0</v>
      </c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F172" s="33"/>
      <c r="AG172" s="33"/>
      <c r="AH172" s="33"/>
      <c r="AI172" s="33"/>
      <c r="AJ172" s="33"/>
      <c r="AK172" s="33"/>
      <c r="AL172" s="33"/>
      <c r="AM172" s="33"/>
      <c r="AN172" s="33"/>
      <c r="AO172" s="33"/>
      <c r="AP172" s="33"/>
      <c r="AQ172" s="33"/>
      <c r="AR172" s="54"/>
      <c r="AS172" s="55"/>
      <c r="AT172" s="55"/>
      <c r="AU172" s="55"/>
      <c r="AV172" s="55"/>
      <c r="AW172" s="55"/>
      <c r="AX172" s="55"/>
      <c r="AY172" s="55"/>
      <c r="AZ172" s="56"/>
      <c r="BA172" s="57"/>
    </row>
    <row r="173" spans="1:53" s="58" customFormat="1" ht="21.75" customHeight="1">
      <c r="A173" s="111"/>
      <c r="B173" s="130"/>
      <c r="C173" s="108"/>
      <c r="D173" s="152"/>
      <c r="E173" s="26" t="s">
        <v>59</v>
      </c>
      <c r="F173" s="13">
        <f t="shared" si="89"/>
        <v>0</v>
      </c>
      <c r="G173" s="16">
        <v>0</v>
      </c>
      <c r="H173" s="16">
        <v>0</v>
      </c>
      <c r="I173" s="16">
        <v>0</v>
      </c>
      <c r="J173" s="16">
        <v>0</v>
      </c>
      <c r="K173" s="16">
        <v>0</v>
      </c>
      <c r="L173" s="16">
        <v>0</v>
      </c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F173" s="33"/>
      <c r="AG173" s="33"/>
      <c r="AH173" s="33"/>
      <c r="AI173" s="33"/>
      <c r="AJ173" s="33"/>
      <c r="AK173" s="33"/>
      <c r="AL173" s="33"/>
      <c r="AM173" s="33"/>
      <c r="AN173" s="33"/>
      <c r="AO173" s="33"/>
      <c r="AP173" s="33"/>
      <c r="AQ173" s="33"/>
      <c r="AR173" s="54"/>
      <c r="AS173" s="55"/>
      <c r="AT173" s="55"/>
      <c r="AU173" s="55"/>
      <c r="AV173" s="55"/>
      <c r="AW173" s="55"/>
      <c r="AX173" s="55"/>
      <c r="AY173" s="55"/>
      <c r="AZ173" s="56"/>
      <c r="BA173" s="57"/>
    </row>
    <row r="174" spans="1:53" s="58" customFormat="1" ht="21.75" customHeight="1">
      <c r="A174" s="109" t="s">
        <v>129</v>
      </c>
      <c r="B174" s="103" t="s">
        <v>130</v>
      </c>
      <c r="C174" s="106" t="s">
        <v>181</v>
      </c>
      <c r="D174" s="100" t="s">
        <v>180</v>
      </c>
      <c r="E174" s="26" t="s">
        <v>47</v>
      </c>
      <c r="F174" s="13">
        <f t="shared" ref="F174:F179" si="91">G174+H174+I174+J174+K174+L174</f>
        <v>885.12</v>
      </c>
      <c r="G174" s="14">
        <f t="shared" ref="G174" si="92">SUM(G175:G179)</f>
        <v>0</v>
      </c>
      <c r="H174" s="14">
        <f>SUM(H175:H179)</f>
        <v>475.89</v>
      </c>
      <c r="I174" s="14">
        <f t="shared" ref="I174:J174" si="93">SUM(I175:I179)</f>
        <v>356.5</v>
      </c>
      <c r="J174" s="14">
        <f t="shared" si="93"/>
        <v>52.73</v>
      </c>
      <c r="K174" s="14">
        <f t="shared" ref="K174:L174" si="94">SUM(K175:K179)</f>
        <v>0</v>
      </c>
      <c r="L174" s="14">
        <f t="shared" si="94"/>
        <v>0</v>
      </c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F174" s="33"/>
      <c r="AG174" s="33"/>
      <c r="AH174" s="33"/>
      <c r="AI174" s="33"/>
      <c r="AJ174" s="33"/>
      <c r="AK174" s="33"/>
      <c r="AL174" s="33"/>
      <c r="AM174" s="33"/>
      <c r="AN174" s="33"/>
      <c r="AO174" s="33"/>
      <c r="AP174" s="33"/>
      <c r="AQ174" s="33"/>
      <c r="AR174" s="54"/>
      <c r="AS174" s="55"/>
      <c r="AT174" s="55"/>
      <c r="AU174" s="55"/>
      <c r="AV174" s="55"/>
      <c r="AW174" s="55"/>
      <c r="AX174" s="55"/>
      <c r="AY174" s="55"/>
      <c r="AZ174" s="56"/>
      <c r="BA174" s="57"/>
    </row>
    <row r="175" spans="1:53" s="58" customFormat="1" ht="21.75" customHeight="1">
      <c r="A175" s="110"/>
      <c r="B175" s="129"/>
      <c r="C175" s="107"/>
      <c r="D175" s="151"/>
      <c r="E175" s="26" t="s">
        <v>56</v>
      </c>
      <c r="F175" s="13">
        <f t="shared" si="91"/>
        <v>0</v>
      </c>
      <c r="G175" s="16">
        <v>0</v>
      </c>
      <c r="H175" s="16">
        <v>0</v>
      </c>
      <c r="I175" s="16">
        <v>0</v>
      </c>
      <c r="J175" s="16">
        <v>0</v>
      </c>
      <c r="K175" s="16">
        <v>0</v>
      </c>
      <c r="L175" s="16">
        <v>0</v>
      </c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F175" s="33"/>
      <c r="AG175" s="33"/>
      <c r="AH175" s="33"/>
      <c r="AI175" s="33"/>
      <c r="AJ175" s="33"/>
      <c r="AK175" s="33"/>
      <c r="AL175" s="33"/>
      <c r="AM175" s="33"/>
      <c r="AN175" s="33"/>
      <c r="AO175" s="33"/>
      <c r="AP175" s="33"/>
      <c r="AQ175" s="33"/>
      <c r="AR175" s="54"/>
      <c r="AS175" s="55"/>
      <c r="AT175" s="55"/>
      <c r="AU175" s="55"/>
      <c r="AV175" s="55"/>
      <c r="AW175" s="55"/>
      <c r="AX175" s="55"/>
      <c r="AY175" s="55"/>
      <c r="AZ175" s="56"/>
      <c r="BA175" s="57"/>
    </row>
    <row r="176" spans="1:53" s="58" customFormat="1" ht="27.75" customHeight="1">
      <c r="A176" s="110"/>
      <c r="B176" s="129"/>
      <c r="C176" s="107"/>
      <c r="D176" s="151"/>
      <c r="E176" s="25" t="s">
        <v>191</v>
      </c>
      <c r="F176" s="13">
        <f>G176+H176+I176+J176+K176+L176</f>
        <v>0</v>
      </c>
      <c r="G176" s="16">
        <v>0</v>
      </c>
      <c r="H176" s="16">
        <v>0</v>
      </c>
      <c r="I176" s="16">
        <v>0</v>
      </c>
      <c r="J176" s="16">
        <v>0</v>
      </c>
      <c r="K176" s="16">
        <v>0</v>
      </c>
      <c r="L176" s="16">
        <v>0</v>
      </c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  <c r="AG176" s="33"/>
      <c r="AH176" s="33"/>
      <c r="AI176" s="33"/>
      <c r="AJ176" s="33"/>
      <c r="AK176" s="33"/>
      <c r="AL176" s="33"/>
      <c r="AM176" s="33"/>
      <c r="AN176" s="33"/>
      <c r="AO176" s="33"/>
      <c r="AP176" s="33"/>
      <c r="AQ176" s="33"/>
      <c r="AR176" s="54"/>
      <c r="AS176" s="55"/>
      <c r="AT176" s="55"/>
      <c r="AU176" s="55"/>
      <c r="AV176" s="55"/>
      <c r="AW176" s="55"/>
      <c r="AX176" s="55"/>
      <c r="AY176" s="55"/>
      <c r="AZ176" s="56"/>
      <c r="BA176" s="57"/>
    </row>
    <row r="177" spans="1:53" s="58" customFormat="1" ht="21.75" customHeight="1">
      <c r="A177" s="110"/>
      <c r="B177" s="129"/>
      <c r="C177" s="107"/>
      <c r="D177" s="151"/>
      <c r="E177" s="26" t="s">
        <v>57</v>
      </c>
      <c r="F177" s="13">
        <f t="shared" si="91"/>
        <v>0</v>
      </c>
      <c r="G177" s="16">
        <v>0</v>
      </c>
      <c r="H177" s="16">
        <v>0</v>
      </c>
      <c r="I177" s="16">
        <v>0</v>
      </c>
      <c r="J177" s="16">
        <v>0</v>
      </c>
      <c r="K177" s="16">
        <v>0</v>
      </c>
      <c r="L177" s="16">
        <v>0</v>
      </c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F177" s="33"/>
      <c r="AG177" s="33"/>
      <c r="AH177" s="33"/>
      <c r="AI177" s="33"/>
      <c r="AJ177" s="33"/>
      <c r="AK177" s="33"/>
      <c r="AL177" s="33"/>
      <c r="AM177" s="33"/>
      <c r="AN177" s="33"/>
      <c r="AO177" s="33"/>
      <c r="AP177" s="33"/>
      <c r="AQ177" s="33"/>
      <c r="AR177" s="54"/>
      <c r="AS177" s="55"/>
      <c r="AT177" s="55"/>
      <c r="AU177" s="55"/>
      <c r="AV177" s="55"/>
      <c r="AW177" s="55"/>
      <c r="AX177" s="55"/>
      <c r="AY177" s="55"/>
      <c r="AZ177" s="56"/>
      <c r="BA177" s="57"/>
    </row>
    <row r="178" spans="1:53" s="58" customFormat="1" ht="21.75" customHeight="1">
      <c r="A178" s="110"/>
      <c r="B178" s="129"/>
      <c r="C178" s="107"/>
      <c r="D178" s="151"/>
      <c r="E178" s="26" t="s">
        <v>58</v>
      </c>
      <c r="F178" s="13">
        <f t="shared" si="91"/>
        <v>885.12</v>
      </c>
      <c r="G178" s="16">
        <v>0</v>
      </c>
      <c r="H178" s="17">
        <f>475.89</f>
        <v>475.89</v>
      </c>
      <c r="I178" s="16">
        <v>356.5</v>
      </c>
      <c r="J178" s="16">
        <v>52.73</v>
      </c>
      <c r="K178" s="16">
        <v>0</v>
      </c>
      <c r="L178" s="16">
        <v>0</v>
      </c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F178" s="33"/>
      <c r="AG178" s="33"/>
      <c r="AH178" s="33"/>
      <c r="AI178" s="33"/>
      <c r="AJ178" s="33"/>
      <c r="AK178" s="33"/>
      <c r="AL178" s="33"/>
      <c r="AM178" s="33"/>
      <c r="AN178" s="33"/>
      <c r="AO178" s="33"/>
      <c r="AP178" s="33"/>
      <c r="AQ178" s="33"/>
      <c r="AR178" s="54"/>
      <c r="AS178" s="55"/>
      <c r="AT178" s="55"/>
      <c r="AU178" s="55"/>
      <c r="AV178" s="55"/>
      <c r="AW178" s="55"/>
      <c r="AX178" s="55"/>
      <c r="AY178" s="55"/>
      <c r="AZ178" s="56"/>
      <c r="BA178" s="57"/>
    </row>
    <row r="179" spans="1:53" s="58" customFormat="1" ht="21.75" customHeight="1">
      <c r="A179" s="111"/>
      <c r="B179" s="130"/>
      <c r="C179" s="108"/>
      <c r="D179" s="152"/>
      <c r="E179" s="26" t="s">
        <v>59</v>
      </c>
      <c r="F179" s="13">
        <f t="shared" si="91"/>
        <v>0</v>
      </c>
      <c r="G179" s="16">
        <v>0</v>
      </c>
      <c r="H179" s="16">
        <v>0</v>
      </c>
      <c r="I179" s="16">
        <v>0</v>
      </c>
      <c r="J179" s="16">
        <v>0</v>
      </c>
      <c r="K179" s="16">
        <v>0</v>
      </c>
      <c r="L179" s="16">
        <v>0</v>
      </c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F179" s="33"/>
      <c r="AG179" s="33"/>
      <c r="AH179" s="33"/>
      <c r="AI179" s="33"/>
      <c r="AJ179" s="33"/>
      <c r="AK179" s="33"/>
      <c r="AL179" s="33"/>
      <c r="AM179" s="33"/>
      <c r="AN179" s="33"/>
      <c r="AO179" s="33"/>
      <c r="AP179" s="33"/>
      <c r="AQ179" s="33"/>
      <c r="AR179" s="54"/>
      <c r="AS179" s="55"/>
      <c r="AT179" s="55"/>
      <c r="AU179" s="55"/>
      <c r="AV179" s="55"/>
      <c r="AW179" s="55"/>
      <c r="AX179" s="55"/>
      <c r="AY179" s="55"/>
      <c r="AZ179" s="56"/>
      <c r="BA179" s="57"/>
    </row>
    <row r="180" spans="1:53" s="58" customFormat="1" ht="21.75" customHeight="1">
      <c r="A180" s="109" t="s">
        <v>133</v>
      </c>
      <c r="B180" s="103" t="s">
        <v>135</v>
      </c>
      <c r="C180" s="153">
        <v>2023</v>
      </c>
      <c r="D180" s="100" t="s">
        <v>89</v>
      </c>
      <c r="E180" s="26" t="s">
        <v>47</v>
      </c>
      <c r="F180" s="13">
        <f t="shared" ref="F180:F185" si="95">G180+H180+I180+J180+K180+L180</f>
        <v>5000</v>
      </c>
      <c r="G180" s="14">
        <f t="shared" ref="G180" si="96">SUM(G181:G185)</f>
        <v>0</v>
      </c>
      <c r="H180" s="14">
        <f>SUM(H181:H185)</f>
        <v>0</v>
      </c>
      <c r="I180" s="14">
        <f t="shared" ref="I180:J180" si="97">SUM(I181:I185)</f>
        <v>5000</v>
      </c>
      <c r="J180" s="14">
        <f t="shared" si="97"/>
        <v>0</v>
      </c>
      <c r="K180" s="14">
        <f t="shared" ref="K180:L180" si="98">SUM(K181:K185)</f>
        <v>0</v>
      </c>
      <c r="L180" s="14">
        <f t="shared" si="98"/>
        <v>0</v>
      </c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F180" s="33"/>
      <c r="AG180" s="33"/>
      <c r="AH180" s="33"/>
      <c r="AI180" s="33"/>
      <c r="AJ180" s="33"/>
      <c r="AK180" s="33"/>
      <c r="AL180" s="33"/>
      <c r="AM180" s="33"/>
      <c r="AN180" s="33"/>
      <c r="AO180" s="33"/>
      <c r="AP180" s="33"/>
      <c r="AQ180" s="33"/>
      <c r="AR180" s="54"/>
      <c r="AS180" s="55"/>
      <c r="AT180" s="55"/>
      <c r="AU180" s="55"/>
      <c r="AV180" s="55"/>
      <c r="AW180" s="55"/>
      <c r="AX180" s="55"/>
      <c r="AY180" s="55"/>
      <c r="AZ180" s="56"/>
      <c r="BA180" s="57"/>
    </row>
    <row r="181" spans="1:53" s="58" customFormat="1" ht="21.75" customHeight="1">
      <c r="A181" s="110"/>
      <c r="B181" s="129"/>
      <c r="C181" s="154"/>
      <c r="D181" s="151"/>
      <c r="E181" s="26" t="s">
        <v>56</v>
      </c>
      <c r="F181" s="13">
        <f t="shared" si="95"/>
        <v>5000</v>
      </c>
      <c r="G181" s="16">
        <v>0</v>
      </c>
      <c r="H181" s="16">
        <v>0</v>
      </c>
      <c r="I181" s="75">
        <v>5000</v>
      </c>
      <c r="J181" s="16">
        <v>0</v>
      </c>
      <c r="K181" s="16">
        <v>0</v>
      </c>
      <c r="L181" s="16">
        <v>0</v>
      </c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F181" s="33"/>
      <c r="AG181" s="33"/>
      <c r="AH181" s="33"/>
      <c r="AI181" s="33"/>
      <c r="AJ181" s="33"/>
      <c r="AK181" s="33"/>
      <c r="AL181" s="33"/>
      <c r="AM181" s="33"/>
      <c r="AN181" s="33"/>
      <c r="AO181" s="33"/>
      <c r="AP181" s="33"/>
      <c r="AQ181" s="33"/>
      <c r="AR181" s="54"/>
      <c r="AS181" s="55"/>
      <c r="AT181" s="55"/>
      <c r="AU181" s="55"/>
      <c r="AV181" s="55"/>
      <c r="AW181" s="55"/>
      <c r="AX181" s="55"/>
      <c r="AY181" s="55"/>
      <c r="AZ181" s="56"/>
      <c r="BA181" s="57"/>
    </row>
    <row r="182" spans="1:53" s="58" customFormat="1" ht="29.25" customHeight="1">
      <c r="A182" s="110"/>
      <c r="B182" s="129"/>
      <c r="C182" s="154"/>
      <c r="D182" s="151"/>
      <c r="E182" s="25" t="s">
        <v>191</v>
      </c>
      <c r="F182" s="13">
        <f>G182+H182+I182+J182+K182+L182</f>
        <v>0</v>
      </c>
      <c r="G182" s="16">
        <v>0</v>
      </c>
      <c r="H182" s="16">
        <v>0</v>
      </c>
      <c r="I182" s="16">
        <v>0</v>
      </c>
      <c r="J182" s="16">
        <v>0</v>
      </c>
      <c r="K182" s="16">
        <v>0</v>
      </c>
      <c r="L182" s="16">
        <v>0</v>
      </c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  <c r="AK182" s="33"/>
      <c r="AL182" s="33"/>
      <c r="AM182" s="33"/>
      <c r="AN182" s="33"/>
      <c r="AO182" s="33"/>
      <c r="AP182" s="33"/>
      <c r="AQ182" s="33"/>
      <c r="AR182" s="54"/>
      <c r="AS182" s="55"/>
      <c r="AT182" s="55"/>
      <c r="AU182" s="55"/>
      <c r="AV182" s="55"/>
      <c r="AW182" s="55"/>
      <c r="AX182" s="55"/>
      <c r="AY182" s="55"/>
      <c r="AZ182" s="56"/>
      <c r="BA182" s="57"/>
    </row>
    <row r="183" spans="1:53" s="58" customFormat="1" ht="21.75" customHeight="1">
      <c r="A183" s="110"/>
      <c r="B183" s="129"/>
      <c r="C183" s="154"/>
      <c r="D183" s="151"/>
      <c r="E183" s="26" t="s">
        <v>57</v>
      </c>
      <c r="F183" s="13">
        <f t="shared" si="95"/>
        <v>0</v>
      </c>
      <c r="G183" s="16">
        <v>0</v>
      </c>
      <c r="H183" s="16">
        <v>0</v>
      </c>
      <c r="I183" s="16">
        <v>0</v>
      </c>
      <c r="J183" s="16">
        <v>0</v>
      </c>
      <c r="K183" s="16">
        <v>0</v>
      </c>
      <c r="L183" s="16">
        <v>0</v>
      </c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F183" s="33"/>
      <c r="AG183" s="33"/>
      <c r="AH183" s="33"/>
      <c r="AI183" s="33"/>
      <c r="AJ183" s="33"/>
      <c r="AK183" s="33"/>
      <c r="AL183" s="33"/>
      <c r="AM183" s="33"/>
      <c r="AN183" s="33"/>
      <c r="AO183" s="33"/>
      <c r="AP183" s="33"/>
      <c r="AQ183" s="33"/>
      <c r="AR183" s="54"/>
      <c r="AS183" s="55"/>
      <c r="AT183" s="55"/>
      <c r="AU183" s="55"/>
      <c r="AV183" s="55"/>
      <c r="AW183" s="55"/>
      <c r="AX183" s="55"/>
      <c r="AY183" s="55"/>
      <c r="AZ183" s="56"/>
      <c r="BA183" s="57"/>
    </row>
    <row r="184" spans="1:53" s="58" customFormat="1" ht="21.75" customHeight="1">
      <c r="A184" s="110"/>
      <c r="B184" s="129"/>
      <c r="C184" s="154"/>
      <c r="D184" s="151"/>
      <c r="E184" s="26" t="s">
        <v>58</v>
      </c>
      <c r="F184" s="13">
        <f t="shared" si="95"/>
        <v>0</v>
      </c>
      <c r="G184" s="16">
        <v>0</v>
      </c>
      <c r="H184" s="17"/>
      <c r="I184" s="16">
        <v>0</v>
      </c>
      <c r="J184" s="16">
        <v>0</v>
      </c>
      <c r="K184" s="16">
        <v>0</v>
      </c>
      <c r="L184" s="16">
        <v>0</v>
      </c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F184" s="33"/>
      <c r="AG184" s="33"/>
      <c r="AH184" s="33"/>
      <c r="AI184" s="33"/>
      <c r="AJ184" s="33"/>
      <c r="AK184" s="33"/>
      <c r="AL184" s="33"/>
      <c r="AM184" s="33"/>
      <c r="AN184" s="33"/>
      <c r="AO184" s="33"/>
      <c r="AP184" s="33"/>
      <c r="AQ184" s="33"/>
      <c r="AR184" s="54"/>
      <c r="AS184" s="55"/>
      <c r="AT184" s="55"/>
      <c r="AU184" s="55"/>
      <c r="AV184" s="55"/>
      <c r="AW184" s="55"/>
      <c r="AX184" s="55"/>
      <c r="AY184" s="55"/>
      <c r="AZ184" s="56"/>
      <c r="BA184" s="57"/>
    </row>
    <row r="185" spans="1:53" s="58" customFormat="1" ht="21.75" customHeight="1">
      <c r="A185" s="111"/>
      <c r="B185" s="130"/>
      <c r="C185" s="155"/>
      <c r="D185" s="152"/>
      <c r="E185" s="26" t="s">
        <v>59</v>
      </c>
      <c r="F185" s="13">
        <f t="shared" si="95"/>
        <v>0</v>
      </c>
      <c r="G185" s="16">
        <v>0</v>
      </c>
      <c r="H185" s="16">
        <v>0</v>
      </c>
      <c r="I185" s="16">
        <v>0</v>
      </c>
      <c r="J185" s="16">
        <v>0</v>
      </c>
      <c r="K185" s="16">
        <v>0</v>
      </c>
      <c r="L185" s="16">
        <v>0</v>
      </c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33"/>
      <c r="AG185" s="33"/>
      <c r="AH185" s="33"/>
      <c r="AI185" s="33"/>
      <c r="AJ185" s="33"/>
      <c r="AK185" s="33"/>
      <c r="AL185" s="33"/>
      <c r="AM185" s="33"/>
      <c r="AN185" s="33"/>
      <c r="AO185" s="33"/>
      <c r="AP185" s="33"/>
      <c r="AQ185" s="33"/>
      <c r="AR185" s="54"/>
      <c r="AS185" s="55"/>
      <c r="AT185" s="55"/>
      <c r="AU185" s="55"/>
      <c r="AV185" s="55"/>
      <c r="AW185" s="55"/>
      <c r="AX185" s="55"/>
      <c r="AY185" s="55"/>
      <c r="AZ185" s="56"/>
      <c r="BA185" s="57"/>
    </row>
    <row r="186" spans="1:53" s="42" customFormat="1" ht="21.75" customHeight="1">
      <c r="A186" s="109" t="s">
        <v>79</v>
      </c>
      <c r="B186" s="109" t="s">
        <v>86</v>
      </c>
      <c r="C186" s="106" t="s">
        <v>107</v>
      </c>
      <c r="D186" s="100" t="s">
        <v>182</v>
      </c>
      <c r="E186" s="26" t="s">
        <v>47</v>
      </c>
      <c r="F186" s="13">
        <f t="shared" ref="F186:F191" si="99">G186+H186+I186+J186+K186+L186</f>
        <v>108857.29761000001</v>
      </c>
      <c r="G186" s="14">
        <f>G192+G204+G210+G198+G216+G222</f>
        <v>19417.261200000001</v>
      </c>
      <c r="H186" s="14">
        <f t="shared" ref="H186:K186" si="100">H192+H204+H210+H198+H216+H222</f>
        <v>57907.921260000003</v>
      </c>
      <c r="I186" s="14">
        <f>I192+I204+I210+I198+I216+I222+I228</f>
        <v>20447.279149999998</v>
      </c>
      <c r="J186" s="14">
        <f>J192+J198+J204+J210+J216+J222+J228+J234</f>
        <v>11084.836000000001</v>
      </c>
      <c r="K186" s="74">
        <f t="shared" si="100"/>
        <v>0</v>
      </c>
      <c r="L186" s="74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F186" s="37"/>
      <c r="AG186" s="37"/>
      <c r="AH186" s="37"/>
      <c r="AI186" s="37"/>
      <c r="AJ186" s="37"/>
      <c r="AK186" s="37"/>
      <c r="AL186" s="37"/>
      <c r="AM186" s="37"/>
      <c r="AN186" s="37"/>
      <c r="AO186" s="37"/>
      <c r="AP186" s="37"/>
      <c r="AQ186" s="37"/>
      <c r="AR186" s="38"/>
      <c r="AS186" s="39"/>
      <c r="AT186" s="39"/>
      <c r="AU186" s="39"/>
      <c r="AV186" s="39"/>
      <c r="AW186" s="39"/>
      <c r="AX186" s="39"/>
      <c r="AY186" s="39"/>
      <c r="AZ186" s="40"/>
      <c r="BA186" s="41"/>
    </row>
    <row r="187" spans="1:53" s="42" customFormat="1" ht="21.75" customHeight="1">
      <c r="A187" s="110"/>
      <c r="B187" s="110"/>
      <c r="C187" s="107"/>
      <c r="D187" s="126"/>
      <c r="E187" s="26" t="s">
        <v>56</v>
      </c>
      <c r="F187" s="13">
        <f t="shared" si="99"/>
        <v>6140.23614</v>
      </c>
      <c r="G187" s="14">
        <f t="shared" ref="G187:K187" si="101">G193+G205+G211+G199+G217+G223</f>
        <v>6119.23614</v>
      </c>
      <c r="H187" s="14">
        <f t="shared" si="101"/>
        <v>21</v>
      </c>
      <c r="I187" s="14">
        <f>I193+I205+I211+I199+I217+I223</f>
        <v>0</v>
      </c>
      <c r="J187" s="14">
        <f t="shared" si="101"/>
        <v>0</v>
      </c>
      <c r="K187" s="74">
        <f t="shared" si="101"/>
        <v>0</v>
      </c>
      <c r="L187" s="74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F187" s="37"/>
      <c r="AG187" s="37"/>
      <c r="AH187" s="37"/>
      <c r="AI187" s="37"/>
      <c r="AJ187" s="37"/>
      <c r="AK187" s="37"/>
      <c r="AL187" s="37"/>
      <c r="AM187" s="37"/>
      <c r="AN187" s="37"/>
      <c r="AO187" s="37"/>
      <c r="AP187" s="37"/>
      <c r="AQ187" s="37"/>
      <c r="AR187" s="38"/>
      <c r="AS187" s="39"/>
      <c r="AT187" s="39"/>
      <c r="AU187" s="39"/>
      <c r="AV187" s="39"/>
      <c r="AW187" s="39"/>
      <c r="AX187" s="39"/>
      <c r="AY187" s="39"/>
      <c r="AZ187" s="40"/>
      <c r="BA187" s="41"/>
    </row>
    <row r="188" spans="1:53" s="42" customFormat="1" ht="30.75" customHeight="1">
      <c r="A188" s="110"/>
      <c r="B188" s="110"/>
      <c r="C188" s="107"/>
      <c r="D188" s="126"/>
      <c r="E188" s="25" t="s">
        <v>191</v>
      </c>
      <c r="F188" s="13">
        <f>G188+H188+I188+J188+K188+L188</f>
        <v>10565.45397</v>
      </c>
      <c r="G188" s="14">
        <v>0</v>
      </c>
      <c r="H188" s="14">
        <v>0</v>
      </c>
      <c r="I188" s="14">
        <v>0</v>
      </c>
      <c r="J188" s="14">
        <f>J194+J200+J206+J212+J218+J224+J230+J236</f>
        <v>10565.45397</v>
      </c>
      <c r="K188" s="14">
        <v>0</v>
      </c>
      <c r="L188" s="14">
        <v>0</v>
      </c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F188" s="37"/>
      <c r="AG188" s="37"/>
      <c r="AH188" s="37"/>
      <c r="AI188" s="37"/>
      <c r="AJ188" s="37"/>
      <c r="AK188" s="37"/>
      <c r="AL188" s="37"/>
      <c r="AM188" s="37"/>
      <c r="AN188" s="37"/>
      <c r="AO188" s="37"/>
      <c r="AP188" s="37"/>
      <c r="AQ188" s="37"/>
      <c r="AR188" s="38"/>
      <c r="AS188" s="39"/>
      <c r="AT188" s="39"/>
      <c r="AU188" s="39"/>
      <c r="AV188" s="39"/>
      <c r="AW188" s="39"/>
      <c r="AX188" s="39"/>
      <c r="AY188" s="39"/>
      <c r="AZ188" s="40"/>
      <c r="BA188" s="41"/>
    </row>
    <row r="189" spans="1:53" s="42" customFormat="1" ht="21.75" customHeight="1">
      <c r="A189" s="110"/>
      <c r="B189" s="110"/>
      <c r="C189" s="107"/>
      <c r="D189" s="126"/>
      <c r="E189" s="26" t="s">
        <v>57</v>
      </c>
      <c r="F189" s="13">
        <f t="shared" si="99"/>
        <v>14351.607600000001</v>
      </c>
      <c r="G189" s="14">
        <f t="shared" ref="G189:K189" si="102">G195+G207+G213+G201+G219+G225</f>
        <v>322.06506000000002</v>
      </c>
      <c r="H189" s="14">
        <f>H195+H207+H213+H201+H219+H225</f>
        <v>13350.20126</v>
      </c>
      <c r="I189" s="14">
        <f>I195+I207+I213+I201+I219+I225</f>
        <v>679.34127999999998</v>
      </c>
      <c r="J189" s="14">
        <f t="shared" si="102"/>
        <v>0</v>
      </c>
      <c r="K189" s="74">
        <f t="shared" si="102"/>
        <v>0</v>
      </c>
      <c r="L189" s="74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F189" s="37"/>
      <c r="AG189" s="37"/>
      <c r="AH189" s="37"/>
      <c r="AI189" s="37"/>
      <c r="AJ189" s="37"/>
      <c r="AK189" s="37"/>
      <c r="AL189" s="37"/>
      <c r="AM189" s="37"/>
      <c r="AN189" s="37"/>
      <c r="AO189" s="37"/>
      <c r="AP189" s="37"/>
      <c r="AQ189" s="37"/>
      <c r="AR189" s="38"/>
      <c r="AS189" s="39"/>
      <c r="AT189" s="39"/>
      <c r="AU189" s="39"/>
      <c r="AV189" s="39"/>
      <c r="AW189" s="39"/>
      <c r="AX189" s="39"/>
      <c r="AY189" s="39"/>
      <c r="AZ189" s="40"/>
      <c r="BA189" s="41"/>
    </row>
    <row r="190" spans="1:53" s="42" customFormat="1" ht="21.75" customHeight="1">
      <c r="A190" s="110"/>
      <c r="B190" s="110"/>
      <c r="C190" s="107"/>
      <c r="D190" s="126"/>
      <c r="E190" s="26" t="s">
        <v>58</v>
      </c>
      <c r="F190" s="13">
        <f t="shared" si="99"/>
        <v>77799.999899999995</v>
      </c>
      <c r="G190" s="14">
        <f t="shared" ref="G190:K190" si="103">G196+G208+G214+G202+G220+G226</f>
        <v>12975.96</v>
      </c>
      <c r="H190" s="14">
        <f t="shared" si="103"/>
        <v>44536.72</v>
      </c>
      <c r="I190" s="14">
        <f>I196+I208+I214+I202+I220+I226+I232</f>
        <v>19767.937869999998</v>
      </c>
      <c r="J190" s="14">
        <f>J196+J208+J214+J202+J220+J226+J232+J238</f>
        <v>519.38202999999999</v>
      </c>
      <c r="K190" s="74">
        <f t="shared" si="103"/>
        <v>0</v>
      </c>
      <c r="L190" s="74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F190" s="37"/>
      <c r="AG190" s="37"/>
      <c r="AH190" s="37"/>
      <c r="AI190" s="37"/>
      <c r="AJ190" s="37"/>
      <c r="AK190" s="37"/>
      <c r="AL190" s="37"/>
      <c r="AM190" s="37"/>
      <c r="AN190" s="37"/>
      <c r="AO190" s="37"/>
      <c r="AP190" s="37"/>
      <c r="AQ190" s="37"/>
      <c r="AR190" s="38"/>
      <c r="AS190" s="39"/>
      <c r="AT190" s="39"/>
      <c r="AU190" s="39"/>
      <c r="AV190" s="39"/>
      <c r="AW190" s="39"/>
      <c r="AX190" s="39"/>
      <c r="AY190" s="39"/>
      <c r="AZ190" s="40"/>
      <c r="BA190" s="41"/>
    </row>
    <row r="191" spans="1:53" s="58" customFormat="1" ht="21.75" customHeight="1">
      <c r="A191" s="111"/>
      <c r="B191" s="111"/>
      <c r="C191" s="108"/>
      <c r="D191" s="127"/>
      <c r="E191" s="26" t="s">
        <v>59</v>
      </c>
      <c r="F191" s="13">
        <f t="shared" si="99"/>
        <v>0</v>
      </c>
      <c r="G191" s="14">
        <f>G197+G209+G215+G203+G221+G227</f>
        <v>0</v>
      </c>
      <c r="H191" s="14">
        <f>H197+H209+H215+H203+H221+H227</f>
        <v>0</v>
      </c>
      <c r="I191" s="14">
        <f>I197+I209+I215+I203+I221+I227</f>
        <v>0</v>
      </c>
      <c r="J191" s="14">
        <f>J197+J209+J215+J203+J221+J227</f>
        <v>0</v>
      </c>
      <c r="K191" s="74">
        <f>K197+K209+K215+K203+K221+K227</f>
        <v>0</v>
      </c>
      <c r="L191" s="74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F191" s="33"/>
      <c r="AG191" s="33"/>
      <c r="AH191" s="33"/>
      <c r="AI191" s="33"/>
      <c r="AJ191" s="33"/>
      <c r="AK191" s="33"/>
      <c r="AL191" s="33"/>
      <c r="AM191" s="33"/>
      <c r="AN191" s="33"/>
      <c r="AO191" s="33"/>
      <c r="AP191" s="33"/>
      <c r="AQ191" s="33"/>
      <c r="AR191" s="54"/>
      <c r="AS191" s="55"/>
      <c r="AT191" s="55"/>
      <c r="AU191" s="55"/>
      <c r="AV191" s="55"/>
      <c r="AW191" s="55"/>
      <c r="AX191" s="55"/>
      <c r="AY191" s="55"/>
      <c r="AZ191" s="56"/>
      <c r="BA191" s="57"/>
    </row>
    <row r="192" spans="1:53" s="42" customFormat="1" ht="21.75" customHeight="1">
      <c r="A192" s="100" t="s">
        <v>25</v>
      </c>
      <c r="B192" s="103" t="s">
        <v>113</v>
      </c>
      <c r="C192" s="106">
        <v>2022</v>
      </c>
      <c r="D192" s="100" t="s">
        <v>184</v>
      </c>
      <c r="E192" s="26" t="s">
        <v>47</v>
      </c>
      <c r="F192" s="13">
        <f t="shared" ref="F192:F197" si="104">G192+H192+I192+J192+K192+L192</f>
        <v>22.105260000000001</v>
      </c>
      <c r="G192" s="14">
        <f t="shared" ref="G192:L192" si="105">G193+G195+G196+G197</f>
        <v>0</v>
      </c>
      <c r="H192" s="14">
        <f t="shared" si="105"/>
        <v>22.105260000000001</v>
      </c>
      <c r="I192" s="14">
        <f t="shared" si="105"/>
        <v>0</v>
      </c>
      <c r="J192" s="14">
        <f t="shared" si="105"/>
        <v>0</v>
      </c>
      <c r="K192" s="14">
        <f t="shared" si="105"/>
        <v>0</v>
      </c>
      <c r="L192" s="14">
        <f t="shared" si="105"/>
        <v>0</v>
      </c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F192" s="37"/>
      <c r="AG192" s="37"/>
      <c r="AH192" s="37"/>
      <c r="AI192" s="37"/>
      <c r="AJ192" s="37"/>
      <c r="AK192" s="37"/>
      <c r="AL192" s="37"/>
      <c r="AM192" s="37"/>
      <c r="AN192" s="37"/>
      <c r="AO192" s="37"/>
      <c r="AP192" s="37"/>
      <c r="AQ192" s="37"/>
      <c r="AR192" s="38"/>
      <c r="AS192" s="39"/>
      <c r="AT192" s="39"/>
      <c r="AU192" s="39"/>
      <c r="AV192" s="39"/>
      <c r="AW192" s="39"/>
      <c r="AX192" s="39"/>
      <c r="AY192" s="39"/>
      <c r="AZ192" s="40"/>
      <c r="BA192" s="41"/>
    </row>
    <row r="193" spans="1:53" s="42" customFormat="1" ht="21.75" customHeight="1">
      <c r="A193" s="101"/>
      <c r="B193" s="104"/>
      <c r="C193" s="107"/>
      <c r="D193" s="126"/>
      <c r="E193" s="26" t="s">
        <v>56</v>
      </c>
      <c r="F193" s="13">
        <f t="shared" si="104"/>
        <v>21</v>
      </c>
      <c r="G193" s="16">
        <v>0</v>
      </c>
      <c r="H193" s="16">
        <v>21</v>
      </c>
      <c r="I193" s="16">
        <v>0</v>
      </c>
      <c r="J193" s="16">
        <v>0</v>
      </c>
      <c r="K193" s="16">
        <v>0</v>
      </c>
      <c r="L193" s="16">
        <v>0</v>
      </c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F193" s="37"/>
      <c r="AG193" s="37"/>
      <c r="AH193" s="37"/>
      <c r="AI193" s="37"/>
      <c r="AJ193" s="37"/>
      <c r="AK193" s="37"/>
      <c r="AL193" s="37"/>
      <c r="AM193" s="37"/>
      <c r="AN193" s="37"/>
      <c r="AO193" s="37"/>
      <c r="AP193" s="37"/>
      <c r="AQ193" s="37"/>
      <c r="AR193" s="38"/>
      <c r="AS193" s="39"/>
      <c r="AT193" s="39"/>
      <c r="AU193" s="39"/>
      <c r="AV193" s="39"/>
      <c r="AW193" s="39"/>
      <c r="AX193" s="39"/>
      <c r="AY193" s="39"/>
      <c r="AZ193" s="40"/>
      <c r="BA193" s="41"/>
    </row>
    <row r="194" spans="1:53" s="42" customFormat="1" ht="26.25" customHeight="1">
      <c r="A194" s="101"/>
      <c r="B194" s="104"/>
      <c r="C194" s="107"/>
      <c r="D194" s="126"/>
      <c r="E194" s="25" t="s">
        <v>191</v>
      </c>
      <c r="F194" s="13">
        <f>G194+H194+I194+J194+K194+L194</f>
        <v>0</v>
      </c>
      <c r="G194" s="16">
        <v>0</v>
      </c>
      <c r="H194" s="16">
        <v>0</v>
      </c>
      <c r="I194" s="16">
        <v>0</v>
      </c>
      <c r="J194" s="16">
        <v>0</v>
      </c>
      <c r="K194" s="16">
        <v>0</v>
      </c>
      <c r="L194" s="16">
        <v>0</v>
      </c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F194" s="37"/>
      <c r="AG194" s="37"/>
      <c r="AH194" s="37"/>
      <c r="AI194" s="37"/>
      <c r="AJ194" s="37"/>
      <c r="AK194" s="37"/>
      <c r="AL194" s="37"/>
      <c r="AM194" s="37"/>
      <c r="AN194" s="37"/>
      <c r="AO194" s="37"/>
      <c r="AP194" s="37"/>
      <c r="AQ194" s="37"/>
      <c r="AR194" s="38"/>
      <c r="AS194" s="39"/>
      <c r="AT194" s="39"/>
      <c r="AU194" s="39"/>
      <c r="AV194" s="39"/>
      <c r="AW194" s="39"/>
      <c r="AX194" s="39"/>
      <c r="AY194" s="39"/>
      <c r="AZ194" s="40"/>
      <c r="BA194" s="41"/>
    </row>
    <row r="195" spans="1:53" s="42" customFormat="1" ht="21.75" customHeight="1">
      <c r="A195" s="101"/>
      <c r="B195" s="104"/>
      <c r="C195" s="107"/>
      <c r="D195" s="126"/>
      <c r="E195" s="26" t="s">
        <v>57</v>
      </c>
      <c r="F195" s="13">
        <f t="shared" si="104"/>
        <v>1.1052599999999999</v>
      </c>
      <c r="G195" s="16">
        <v>0</v>
      </c>
      <c r="H195" s="16">
        <v>1.1052599999999999</v>
      </c>
      <c r="I195" s="16">
        <v>0</v>
      </c>
      <c r="J195" s="16">
        <v>0</v>
      </c>
      <c r="K195" s="16">
        <v>0</v>
      </c>
      <c r="L195" s="16">
        <v>0</v>
      </c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F195" s="37"/>
      <c r="AG195" s="37"/>
      <c r="AH195" s="37"/>
      <c r="AI195" s="37"/>
      <c r="AJ195" s="37"/>
      <c r="AK195" s="37"/>
      <c r="AL195" s="37"/>
      <c r="AM195" s="37"/>
      <c r="AN195" s="37"/>
      <c r="AO195" s="37"/>
      <c r="AP195" s="37"/>
      <c r="AQ195" s="37"/>
      <c r="AR195" s="38"/>
      <c r="AS195" s="39"/>
      <c r="AT195" s="39"/>
      <c r="AU195" s="39"/>
      <c r="AV195" s="39"/>
      <c r="AW195" s="39"/>
      <c r="AX195" s="39"/>
      <c r="AY195" s="39"/>
      <c r="AZ195" s="40"/>
      <c r="BA195" s="41"/>
    </row>
    <row r="196" spans="1:53" s="42" customFormat="1" ht="21.75" customHeight="1">
      <c r="A196" s="101"/>
      <c r="B196" s="104"/>
      <c r="C196" s="107"/>
      <c r="D196" s="126"/>
      <c r="E196" s="26" t="s">
        <v>58</v>
      </c>
      <c r="F196" s="13">
        <f t="shared" si="104"/>
        <v>0</v>
      </c>
      <c r="G196" s="16">
        <v>0</v>
      </c>
      <c r="H196" s="16">
        <v>0</v>
      </c>
      <c r="I196" s="16">
        <v>0</v>
      </c>
      <c r="J196" s="16">
        <v>0</v>
      </c>
      <c r="K196" s="16">
        <v>0</v>
      </c>
      <c r="L196" s="16">
        <v>0</v>
      </c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F196" s="37"/>
      <c r="AG196" s="37"/>
      <c r="AH196" s="37"/>
      <c r="AI196" s="37"/>
      <c r="AJ196" s="37"/>
      <c r="AK196" s="37"/>
      <c r="AL196" s="37"/>
      <c r="AM196" s="37"/>
      <c r="AN196" s="37"/>
      <c r="AO196" s="37"/>
      <c r="AP196" s="37"/>
      <c r="AQ196" s="37"/>
      <c r="AR196" s="38"/>
      <c r="AS196" s="39"/>
      <c r="AT196" s="39"/>
      <c r="AU196" s="39"/>
      <c r="AV196" s="39"/>
      <c r="AW196" s="39"/>
      <c r="AX196" s="39"/>
      <c r="AY196" s="39"/>
      <c r="AZ196" s="40"/>
      <c r="BA196" s="41"/>
    </row>
    <row r="197" spans="1:53" s="58" customFormat="1" ht="21.75" customHeight="1">
      <c r="A197" s="102"/>
      <c r="B197" s="105"/>
      <c r="C197" s="108"/>
      <c r="D197" s="127"/>
      <c r="E197" s="26" t="s">
        <v>59</v>
      </c>
      <c r="F197" s="13">
        <f t="shared" si="104"/>
        <v>0</v>
      </c>
      <c r="G197" s="16">
        <v>0</v>
      </c>
      <c r="H197" s="16">
        <v>0</v>
      </c>
      <c r="I197" s="16">
        <v>0</v>
      </c>
      <c r="J197" s="16">
        <v>0</v>
      </c>
      <c r="K197" s="16">
        <v>0</v>
      </c>
      <c r="L197" s="16">
        <v>0</v>
      </c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F197" s="33"/>
      <c r="AG197" s="33"/>
      <c r="AH197" s="33"/>
      <c r="AI197" s="33"/>
      <c r="AJ197" s="33"/>
      <c r="AK197" s="33"/>
      <c r="AL197" s="33"/>
      <c r="AM197" s="33"/>
      <c r="AN197" s="33"/>
      <c r="AO197" s="33"/>
      <c r="AP197" s="33"/>
      <c r="AQ197" s="33"/>
      <c r="AR197" s="54"/>
      <c r="AS197" s="55"/>
      <c r="AT197" s="55"/>
      <c r="AU197" s="55"/>
      <c r="AV197" s="55"/>
      <c r="AW197" s="55"/>
      <c r="AX197" s="55"/>
      <c r="AY197" s="55"/>
      <c r="AZ197" s="56"/>
      <c r="BA197" s="57"/>
    </row>
    <row r="198" spans="1:53" s="58" customFormat="1" ht="21.75" customHeight="1">
      <c r="A198" s="100" t="s">
        <v>26</v>
      </c>
      <c r="B198" s="103" t="s">
        <v>131</v>
      </c>
      <c r="C198" s="106" t="s">
        <v>91</v>
      </c>
      <c r="D198" s="100" t="s">
        <v>93</v>
      </c>
      <c r="E198" s="26" t="s">
        <v>47</v>
      </c>
      <c r="F198" s="13">
        <f t="shared" ref="F198:F203" si="106">G198+H198+I198+J198+K198+L198</f>
        <v>20492.981200000002</v>
      </c>
      <c r="G198" s="14">
        <f>G199+G201+G202+G203</f>
        <v>6441.3011999999999</v>
      </c>
      <c r="H198" s="14">
        <f>H199+H201+H202+H203</f>
        <v>14051.68</v>
      </c>
      <c r="I198" s="14">
        <f>I199+I201+I202+I203</f>
        <v>0</v>
      </c>
      <c r="J198" s="14">
        <f>J199+J201+J202+J203</f>
        <v>0</v>
      </c>
      <c r="K198" s="14">
        <f t="shared" ref="K198:L198" si="107">K199+K201+K202+K203</f>
        <v>0</v>
      </c>
      <c r="L198" s="14">
        <f t="shared" si="107"/>
        <v>0</v>
      </c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F198" s="33"/>
      <c r="AG198" s="33"/>
      <c r="AH198" s="33"/>
      <c r="AI198" s="33"/>
      <c r="AJ198" s="33"/>
      <c r="AK198" s="33"/>
      <c r="AL198" s="33"/>
      <c r="AM198" s="33"/>
      <c r="AN198" s="33"/>
      <c r="AO198" s="33"/>
      <c r="AP198" s="33"/>
      <c r="AQ198" s="33"/>
      <c r="AR198" s="54"/>
      <c r="AS198" s="55"/>
      <c r="AT198" s="55"/>
      <c r="AU198" s="55"/>
      <c r="AV198" s="55"/>
      <c r="AW198" s="55"/>
      <c r="AX198" s="55"/>
      <c r="AY198" s="55"/>
      <c r="AZ198" s="56"/>
      <c r="BA198" s="57"/>
    </row>
    <row r="199" spans="1:53" s="58" customFormat="1" ht="21.75" customHeight="1">
      <c r="A199" s="101"/>
      <c r="B199" s="104"/>
      <c r="C199" s="107"/>
      <c r="D199" s="146"/>
      <c r="E199" s="26" t="s">
        <v>56</v>
      </c>
      <c r="F199" s="13">
        <f t="shared" si="106"/>
        <v>6119.23614</v>
      </c>
      <c r="G199" s="17">
        <v>6119.23614</v>
      </c>
      <c r="H199" s="17">
        <v>0</v>
      </c>
      <c r="I199" s="16">
        <v>0</v>
      </c>
      <c r="J199" s="16">
        <v>0</v>
      </c>
      <c r="K199" s="16">
        <v>0</v>
      </c>
      <c r="L199" s="16">
        <v>0</v>
      </c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F199" s="33"/>
      <c r="AG199" s="33"/>
      <c r="AH199" s="33"/>
      <c r="AI199" s="33"/>
      <c r="AJ199" s="33"/>
      <c r="AK199" s="33"/>
      <c r="AL199" s="33"/>
      <c r="AM199" s="33"/>
      <c r="AN199" s="33"/>
      <c r="AO199" s="33"/>
      <c r="AP199" s="33"/>
      <c r="AQ199" s="33"/>
      <c r="AR199" s="54"/>
      <c r="AS199" s="55"/>
      <c r="AT199" s="55"/>
      <c r="AU199" s="55"/>
      <c r="AV199" s="55"/>
      <c r="AW199" s="55"/>
      <c r="AX199" s="55"/>
      <c r="AY199" s="55"/>
      <c r="AZ199" s="56"/>
      <c r="BA199" s="57"/>
    </row>
    <row r="200" spans="1:53" s="58" customFormat="1" ht="29.25" customHeight="1">
      <c r="A200" s="101"/>
      <c r="B200" s="104"/>
      <c r="C200" s="107"/>
      <c r="D200" s="146"/>
      <c r="E200" s="25" t="s">
        <v>191</v>
      </c>
      <c r="F200" s="13">
        <f>G200+H200+I200+J200+K200+L200</f>
        <v>0</v>
      </c>
      <c r="G200" s="16">
        <v>0</v>
      </c>
      <c r="H200" s="16">
        <v>0</v>
      </c>
      <c r="I200" s="16">
        <v>0</v>
      </c>
      <c r="J200" s="16">
        <v>0</v>
      </c>
      <c r="K200" s="16">
        <v>0</v>
      </c>
      <c r="L200" s="16">
        <v>0</v>
      </c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F200" s="33"/>
      <c r="AG200" s="33"/>
      <c r="AH200" s="33"/>
      <c r="AI200" s="33"/>
      <c r="AJ200" s="33"/>
      <c r="AK200" s="33"/>
      <c r="AL200" s="33"/>
      <c r="AM200" s="33"/>
      <c r="AN200" s="33"/>
      <c r="AO200" s="33"/>
      <c r="AP200" s="33"/>
      <c r="AQ200" s="33"/>
      <c r="AR200" s="54"/>
      <c r="AS200" s="55"/>
      <c r="AT200" s="55"/>
      <c r="AU200" s="55"/>
      <c r="AV200" s="55"/>
      <c r="AW200" s="55"/>
      <c r="AX200" s="55"/>
      <c r="AY200" s="55"/>
      <c r="AZ200" s="56"/>
      <c r="BA200" s="57"/>
    </row>
    <row r="201" spans="1:53" s="58" customFormat="1" ht="21.75" customHeight="1">
      <c r="A201" s="101"/>
      <c r="B201" s="104"/>
      <c r="C201" s="107"/>
      <c r="D201" s="146"/>
      <c r="E201" s="26" t="s">
        <v>57</v>
      </c>
      <c r="F201" s="13">
        <f t="shared" si="106"/>
        <v>13671.16106</v>
      </c>
      <c r="G201" s="17">
        <v>322.06506000000002</v>
      </c>
      <c r="H201" s="17">
        <v>13349.096</v>
      </c>
      <c r="I201" s="16">
        <v>0</v>
      </c>
      <c r="J201" s="16">
        <v>0</v>
      </c>
      <c r="K201" s="16">
        <v>0</v>
      </c>
      <c r="L201" s="16">
        <v>0</v>
      </c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F201" s="33"/>
      <c r="AG201" s="33"/>
      <c r="AH201" s="33"/>
      <c r="AI201" s="33"/>
      <c r="AJ201" s="33"/>
      <c r="AK201" s="33"/>
      <c r="AL201" s="33"/>
      <c r="AM201" s="33"/>
      <c r="AN201" s="33"/>
      <c r="AO201" s="33"/>
      <c r="AP201" s="33"/>
      <c r="AQ201" s="33"/>
      <c r="AR201" s="54"/>
      <c r="AS201" s="55"/>
      <c r="AT201" s="55"/>
      <c r="AU201" s="55"/>
      <c r="AV201" s="55"/>
      <c r="AW201" s="55"/>
      <c r="AX201" s="55"/>
      <c r="AY201" s="55"/>
      <c r="AZ201" s="56"/>
      <c r="BA201" s="57"/>
    </row>
    <row r="202" spans="1:53" s="58" customFormat="1" ht="21.75" customHeight="1">
      <c r="A202" s="101"/>
      <c r="B202" s="104"/>
      <c r="C202" s="107"/>
      <c r="D202" s="146"/>
      <c r="E202" s="26" t="s">
        <v>58</v>
      </c>
      <c r="F202" s="13">
        <f t="shared" si="106"/>
        <v>702.58399999999995</v>
      </c>
      <c r="G202" s="17">
        <v>0</v>
      </c>
      <c r="H202" s="17">
        <v>702.58399999999995</v>
      </c>
      <c r="I202" s="16">
        <v>0</v>
      </c>
      <c r="J202" s="16">
        <v>0</v>
      </c>
      <c r="K202" s="16">
        <v>0</v>
      </c>
      <c r="L202" s="16">
        <v>0</v>
      </c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F202" s="33"/>
      <c r="AG202" s="33"/>
      <c r="AH202" s="33"/>
      <c r="AI202" s="33"/>
      <c r="AJ202" s="33"/>
      <c r="AK202" s="33"/>
      <c r="AL202" s="33"/>
      <c r="AM202" s="33"/>
      <c r="AN202" s="33"/>
      <c r="AO202" s="33"/>
      <c r="AP202" s="33"/>
      <c r="AQ202" s="33"/>
      <c r="AR202" s="54"/>
      <c r="AS202" s="55"/>
      <c r="AT202" s="55"/>
      <c r="AU202" s="55"/>
      <c r="AV202" s="55"/>
      <c r="AW202" s="55"/>
      <c r="AX202" s="55"/>
      <c r="AY202" s="55"/>
      <c r="AZ202" s="56"/>
      <c r="BA202" s="57"/>
    </row>
    <row r="203" spans="1:53" s="58" customFormat="1" ht="21.75" customHeight="1">
      <c r="A203" s="102"/>
      <c r="B203" s="105"/>
      <c r="C203" s="108"/>
      <c r="D203" s="147"/>
      <c r="E203" s="26" t="s">
        <v>59</v>
      </c>
      <c r="F203" s="13">
        <f t="shared" si="106"/>
        <v>0</v>
      </c>
      <c r="G203" s="16">
        <v>0</v>
      </c>
      <c r="H203" s="16">
        <v>0</v>
      </c>
      <c r="I203" s="16">
        <v>0</v>
      </c>
      <c r="J203" s="16">
        <v>0</v>
      </c>
      <c r="K203" s="16">
        <v>0</v>
      </c>
      <c r="L203" s="16">
        <v>0</v>
      </c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F203" s="33"/>
      <c r="AG203" s="33"/>
      <c r="AH203" s="33"/>
      <c r="AI203" s="33"/>
      <c r="AJ203" s="33"/>
      <c r="AK203" s="33"/>
      <c r="AL203" s="33"/>
      <c r="AM203" s="33"/>
      <c r="AN203" s="33"/>
      <c r="AO203" s="33"/>
      <c r="AP203" s="33"/>
      <c r="AQ203" s="33"/>
      <c r="AR203" s="54"/>
      <c r="AS203" s="55"/>
      <c r="AT203" s="55"/>
      <c r="AU203" s="55"/>
      <c r="AV203" s="55"/>
      <c r="AW203" s="55"/>
      <c r="AX203" s="55"/>
      <c r="AY203" s="55"/>
      <c r="AZ203" s="56"/>
      <c r="BA203" s="57"/>
    </row>
    <row r="204" spans="1:53" s="42" customFormat="1" ht="21.75" customHeight="1">
      <c r="A204" s="100" t="s">
        <v>27</v>
      </c>
      <c r="B204" s="103" t="s">
        <v>141</v>
      </c>
      <c r="C204" s="106" t="s">
        <v>107</v>
      </c>
      <c r="D204" s="100" t="s">
        <v>183</v>
      </c>
      <c r="E204" s="26" t="s">
        <v>47</v>
      </c>
      <c r="F204" s="13">
        <f t="shared" ref="F204:F209" si="108">G204+H204+I204+J204+K204+L204</f>
        <v>44964.417069999996</v>
      </c>
      <c r="G204" s="14">
        <f t="shared" ref="G204:H204" si="109">G205+G207+G208+G209</f>
        <v>1163.067</v>
      </c>
      <c r="H204" s="14">
        <f t="shared" si="109"/>
        <v>31058.942999999999</v>
      </c>
      <c r="I204" s="14">
        <f>I205+I207+I208+I209</f>
        <v>12233.601070000001</v>
      </c>
      <c r="J204" s="14">
        <f t="shared" ref="J204:L204" si="110">J205+J207+J208+J209</f>
        <v>508.80599999999998</v>
      </c>
      <c r="K204" s="74">
        <f t="shared" si="110"/>
        <v>0</v>
      </c>
      <c r="L204" s="74">
        <f t="shared" si="110"/>
        <v>0</v>
      </c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F204" s="37"/>
      <c r="AG204" s="37"/>
      <c r="AH204" s="37"/>
      <c r="AI204" s="37"/>
      <c r="AJ204" s="37"/>
      <c r="AK204" s="37"/>
      <c r="AL204" s="37"/>
      <c r="AM204" s="37"/>
      <c r="AN204" s="37"/>
      <c r="AO204" s="37"/>
      <c r="AP204" s="37"/>
      <c r="AQ204" s="37"/>
      <c r="AR204" s="38"/>
      <c r="AS204" s="39"/>
      <c r="AT204" s="39"/>
      <c r="AU204" s="39"/>
      <c r="AV204" s="39"/>
      <c r="AW204" s="39"/>
      <c r="AX204" s="39"/>
      <c r="AY204" s="39"/>
      <c r="AZ204" s="40"/>
      <c r="BA204" s="41"/>
    </row>
    <row r="205" spans="1:53" s="42" customFormat="1" ht="21.75" customHeight="1">
      <c r="A205" s="101"/>
      <c r="B205" s="104"/>
      <c r="C205" s="107"/>
      <c r="D205" s="126"/>
      <c r="E205" s="26" t="s">
        <v>56</v>
      </c>
      <c r="F205" s="13">
        <f t="shared" si="108"/>
        <v>0</v>
      </c>
      <c r="G205" s="16">
        <v>0</v>
      </c>
      <c r="H205" s="16">
        <v>0</v>
      </c>
      <c r="I205" s="16">
        <v>0</v>
      </c>
      <c r="J205" s="16">
        <v>0</v>
      </c>
      <c r="K205" s="16">
        <v>0</v>
      </c>
      <c r="L205" s="16">
        <v>0</v>
      </c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F205" s="37"/>
      <c r="AG205" s="37"/>
      <c r="AH205" s="37"/>
      <c r="AI205" s="37"/>
      <c r="AJ205" s="37"/>
      <c r="AK205" s="37"/>
      <c r="AL205" s="37"/>
      <c r="AM205" s="37"/>
      <c r="AN205" s="37"/>
      <c r="AO205" s="37"/>
      <c r="AP205" s="37"/>
      <c r="AQ205" s="37"/>
      <c r="AR205" s="38"/>
      <c r="AS205" s="39"/>
      <c r="AT205" s="39"/>
      <c r="AU205" s="39"/>
      <c r="AV205" s="39"/>
      <c r="AW205" s="39"/>
      <c r="AX205" s="39"/>
      <c r="AY205" s="39"/>
      <c r="AZ205" s="40"/>
      <c r="BA205" s="41"/>
    </row>
    <row r="206" spans="1:53" s="42" customFormat="1" ht="28.5" customHeight="1">
      <c r="A206" s="101"/>
      <c r="B206" s="104"/>
      <c r="C206" s="107"/>
      <c r="D206" s="126"/>
      <c r="E206" s="25" t="s">
        <v>191</v>
      </c>
      <c r="F206" s="13">
        <f>G206+H206+I206+J206+K206+L206</f>
        <v>0</v>
      </c>
      <c r="G206" s="16">
        <v>0</v>
      </c>
      <c r="H206" s="16">
        <v>0</v>
      </c>
      <c r="I206" s="16">
        <v>0</v>
      </c>
      <c r="J206" s="16">
        <v>0</v>
      </c>
      <c r="K206" s="16">
        <v>0</v>
      </c>
      <c r="L206" s="16">
        <v>0</v>
      </c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F206" s="37"/>
      <c r="AG206" s="37"/>
      <c r="AH206" s="37"/>
      <c r="AI206" s="37"/>
      <c r="AJ206" s="37"/>
      <c r="AK206" s="37"/>
      <c r="AL206" s="37"/>
      <c r="AM206" s="37"/>
      <c r="AN206" s="37"/>
      <c r="AO206" s="37"/>
      <c r="AP206" s="37"/>
      <c r="AQ206" s="37"/>
      <c r="AR206" s="38"/>
      <c r="AS206" s="39"/>
      <c r="AT206" s="39"/>
      <c r="AU206" s="39"/>
      <c r="AV206" s="39"/>
      <c r="AW206" s="39"/>
      <c r="AX206" s="39"/>
      <c r="AY206" s="39"/>
      <c r="AZ206" s="40"/>
      <c r="BA206" s="41"/>
    </row>
    <row r="207" spans="1:53" s="42" customFormat="1" ht="21.75" customHeight="1">
      <c r="A207" s="101"/>
      <c r="B207" s="104"/>
      <c r="C207" s="107"/>
      <c r="D207" s="126"/>
      <c r="E207" s="26" t="s">
        <v>57</v>
      </c>
      <c r="F207" s="13">
        <f t="shared" si="108"/>
        <v>0</v>
      </c>
      <c r="G207" s="16">
        <v>0</v>
      </c>
      <c r="H207" s="16">
        <v>0</v>
      </c>
      <c r="I207" s="16">
        <v>0</v>
      </c>
      <c r="J207" s="16">
        <v>0</v>
      </c>
      <c r="K207" s="16">
        <v>0</v>
      </c>
      <c r="L207" s="16">
        <v>0</v>
      </c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F207" s="37"/>
      <c r="AG207" s="37"/>
      <c r="AH207" s="37"/>
      <c r="AI207" s="37"/>
      <c r="AJ207" s="37"/>
      <c r="AK207" s="37"/>
      <c r="AL207" s="37"/>
      <c r="AM207" s="37"/>
      <c r="AN207" s="37"/>
      <c r="AO207" s="37"/>
      <c r="AP207" s="37"/>
      <c r="AQ207" s="37"/>
      <c r="AR207" s="38"/>
      <c r="AS207" s="39"/>
      <c r="AT207" s="39"/>
      <c r="AU207" s="39"/>
      <c r="AV207" s="39"/>
      <c r="AW207" s="39"/>
      <c r="AX207" s="39"/>
      <c r="AY207" s="39"/>
      <c r="AZ207" s="40"/>
      <c r="BA207" s="41"/>
    </row>
    <row r="208" spans="1:53" s="42" customFormat="1" ht="21.75" customHeight="1">
      <c r="A208" s="101"/>
      <c r="B208" s="104"/>
      <c r="C208" s="107"/>
      <c r="D208" s="126"/>
      <c r="E208" s="26" t="s">
        <v>58</v>
      </c>
      <c r="F208" s="13">
        <f t="shared" si="108"/>
        <v>44964.417069999996</v>
      </c>
      <c r="G208" s="17">
        <v>1163.067</v>
      </c>
      <c r="H208" s="17">
        <v>31058.942999999999</v>
      </c>
      <c r="I208" s="17">
        <f>11909.60107+324</f>
        <v>12233.601070000001</v>
      </c>
      <c r="J208" s="17">
        <v>508.80599999999998</v>
      </c>
      <c r="K208" s="17">
        <v>0</v>
      </c>
      <c r="L208" s="17">
        <v>0</v>
      </c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F208" s="37"/>
      <c r="AG208" s="37"/>
      <c r="AH208" s="37"/>
      <c r="AI208" s="37"/>
      <c r="AJ208" s="37"/>
      <c r="AK208" s="37"/>
      <c r="AL208" s="37"/>
      <c r="AM208" s="37"/>
      <c r="AN208" s="37"/>
      <c r="AO208" s="37"/>
      <c r="AP208" s="37"/>
      <c r="AQ208" s="37"/>
      <c r="AR208" s="38"/>
      <c r="AS208" s="39"/>
      <c r="AT208" s="39"/>
      <c r="AU208" s="39"/>
      <c r="AV208" s="39"/>
      <c r="AW208" s="39"/>
      <c r="AX208" s="39"/>
      <c r="AY208" s="39"/>
      <c r="AZ208" s="40"/>
      <c r="BA208" s="41"/>
    </row>
    <row r="209" spans="1:53" s="58" customFormat="1" ht="96" customHeight="1">
      <c r="A209" s="102"/>
      <c r="B209" s="105"/>
      <c r="C209" s="108"/>
      <c r="D209" s="127"/>
      <c r="E209" s="26" t="s">
        <v>59</v>
      </c>
      <c r="F209" s="13">
        <f t="shared" si="108"/>
        <v>0</v>
      </c>
      <c r="G209" s="16">
        <v>0</v>
      </c>
      <c r="H209" s="16">
        <v>0</v>
      </c>
      <c r="I209" s="16">
        <v>0</v>
      </c>
      <c r="J209" s="16">
        <v>0</v>
      </c>
      <c r="K209" s="16">
        <v>0</v>
      </c>
      <c r="L209" s="16">
        <v>0</v>
      </c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F209" s="33"/>
      <c r="AG209" s="33"/>
      <c r="AH209" s="33"/>
      <c r="AI209" s="33"/>
      <c r="AJ209" s="33"/>
      <c r="AK209" s="33"/>
      <c r="AL209" s="33"/>
      <c r="AM209" s="33"/>
      <c r="AN209" s="33"/>
      <c r="AO209" s="33"/>
      <c r="AP209" s="33"/>
      <c r="AQ209" s="33"/>
      <c r="AR209" s="54"/>
      <c r="AS209" s="55"/>
      <c r="AT209" s="55"/>
      <c r="AU209" s="55"/>
      <c r="AV209" s="55"/>
      <c r="AW209" s="55"/>
      <c r="AX209" s="55"/>
      <c r="AY209" s="55"/>
      <c r="AZ209" s="56"/>
      <c r="BA209" s="57"/>
    </row>
    <row r="210" spans="1:53" s="42" customFormat="1" ht="21.75" customHeight="1">
      <c r="A210" s="100" t="s">
        <v>28</v>
      </c>
      <c r="B210" s="115" t="s">
        <v>185</v>
      </c>
      <c r="C210" s="106" t="s">
        <v>137</v>
      </c>
      <c r="D210" s="100" t="s">
        <v>83</v>
      </c>
      <c r="E210" s="26" t="s">
        <v>47</v>
      </c>
      <c r="F210" s="13">
        <f t="shared" ref="F210:F215" si="111">G210+H210+I210+J210+K210+L210</f>
        <v>16856.419999999998</v>
      </c>
      <c r="G210" s="14">
        <f>G211+G213+G214+G215</f>
        <v>5246.29</v>
      </c>
      <c r="H210" s="14">
        <f t="shared" ref="H210:L210" si="112">H211+H213+H214+H215</f>
        <v>5971.5479999999998</v>
      </c>
      <c r="I210" s="14">
        <f t="shared" si="112"/>
        <v>5638.5820000000003</v>
      </c>
      <c r="J210" s="14">
        <f t="shared" si="112"/>
        <v>0</v>
      </c>
      <c r="K210" s="14">
        <f t="shared" si="112"/>
        <v>0</v>
      </c>
      <c r="L210" s="14">
        <f t="shared" si="112"/>
        <v>0</v>
      </c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F210" s="37"/>
      <c r="AG210" s="37"/>
      <c r="AH210" s="37"/>
      <c r="AI210" s="37"/>
      <c r="AJ210" s="37"/>
      <c r="AK210" s="37"/>
      <c r="AL210" s="37"/>
      <c r="AM210" s="37"/>
      <c r="AN210" s="37"/>
      <c r="AO210" s="37"/>
      <c r="AP210" s="37"/>
      <c r="AQ210" s="37"/>
      <c r="AR210" s="38"/>
      <c r="AS210" s="39"/>
      <c r="AT210" s="39"/>
      <c r="AU210" s="39"/>
      <c r="AV210" s="39"/>
      <c r="AW210" s="39"/>
      <c r="AX210" s="39"/>
      <c r="AY210" s="39"/>
      <c r="AZ210" s="40"/>
      <c r="BA210" s="41"/>
    </row>
    <row r="211" spans="1:53" s="42" customFormat="1" ht="21.75" customHeight="1">
      <c r="A211" s="101"/>
      <c r="B211" s="104"/>
      <c r="C211" s="107"/>
      <c r="D211" s="146"/>
      <c r="E211" s="26" t="s">
        <v>56</v>
      </c>
      <c r="F211" s="13">
        <f t="shared" si="111"/>
        <v>0</v>
      </c>
      <c r="G211" s="16">
        <v>0</v>
      </c>
      <c r="H211" s="16">
        <v>0</v>
      </c>
      <c r="I211" s="16">
        <v>0</v>
      </c>
      <c r="J211" s="16">
        <v>0</v>
      </c>
      <c r="K211" s="16">
        <v>0</v>
      </c>
      <c r="L211" s="16">
        <v>0</v>
      </c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F211" s="37"/>
      <c r="AG211" s="37"/>
      <c r="AH211" s="37"/>
      <c r="AI211" s="37"/>
      <c r="AJ211" s="37"/>
      <c r="AK211" s="37"/>
      <c r="AL211" s="37"/>
      <c r="AM211" s="37"/>
      <c r="AN211" s="37"/>
      <c r="AO211" s="37"/>
      <c r="AP211" s="37"/>
      <c r="AQ211" s="37"/>
      <c r="AR211" s="38"/>
      <c r="AS211" s="39"/>
      <c r="AT211" s="39"/>
      <c r="AU211" s="39"/>
      <c r="AV211" s="39"/>
      <c r="AW211" s="39"/>
      <c r="AX211" s="39"/>
      <c r="AY211" s="39"/>
      <c r="AZ211" s="40"/>
      <c r="BA211" s="41"/>
    </row>
    <row r="212" spans="1:53" s="42" customFormat="1" ht="31.5" customHeight="1">
      <c r="A212" s="101"/>
      <c r="B212" s="104"/>
      <c r="C212" s="107"/>
      <c r="D212" s="146"/>
      <c r="E212" s="25" t="s">
        <v>191</v>
      </c>
      <c r="F212" s="13">
        <f>G212+H212+I212+J212+K212+L212</f>
        <v>0</v>
      </c>
      <c r="G212" s="16">
        <v>0</v>
      </c>
      <c r="H212" s="16">
        <v>0</v>
      </c>
      <c r="I212" s="16">
        <v>0</v>
      </c>
      <c r="J212" s="16">
        <v>0</v>
      </c>
      <c r="K212" s="16">
        <v>0</v>
      </c>
      <c r="L212" s="16">
        <v>0</v>
      </c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F212" s="37"/>
      <c r="AG212" s="37"/>
      <c r="AH212" s="37"/>
      <c r="AI212" s="37"/>
      <c r="AJ212" s="37"/>
      <c r="AK212" s="37"/>
      <c r="AL212" s="37"/>
      <c r="AM212" s="37"/>
      <c r="AN212" s="37"/>
      <c r="AO212" s="37"/>
      <c r="AP212" s="37"/>
      <c r="AQ212" s="37"/>
      <c r="AR212" s="38"/>
      <c r="AS212" s="39"/>
      <c r="AT212" s="39"/>
      <c r="AU212" s="39"/>
      <c r="AV212" s="39"/>
      <c r="AW212" s="39"/>
      <c r="AX212" s="39"/>
      <c r="AY212" s="39"/>
      <c r="AZ212" s="40"/>
      <c r="BA212" s="41"/>
    </row>
    <row r="213" spans="1:53" s="42" customFormat="1" ht="21.75" customHeight="1">
      <c r="A213" s="101"/>
      <c r="B213" s="104"/>
      <c r="C213" s="107"/>
      <c r="D213" s="146"/>
      <c r="E213" s="26" t="s">
        <v>57</v>
      </c>
      <c r="F213" s="13">
        <f t="shared" si="111"/>
        <v>0</v>
      </c>
      <c r="G213" s="16">
        <v>0</v>
      </c>
      <c r="H213" s="16">
        <v>0</v>
      </c>
      <c r="I213" s="16">
        <v>0</v>
      </c>
      <c r="J213" s="16">
        <v>0</v>
      </c>
      <c r="K213" s="16">
        <v>0</v>
      </c>
      <c r="L213" s="16">
        <v>0</v>
      </c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F213" s="37"/>
      <c r="AG213" s="37"/>
      <c r="AH213" s="37"/>
      <c r="AI213" s="37"/>
      <c r="AJ213" s="37"/>
      <c r="AK213" s="37"/>
      <c r="AL213" s="37"/>
      <c r="AM213" s="37"/>
      <c r="AN213" s="37"/>
      <c r="AO213" s="37"/>
      <c r="AP213" s="37"/>
      <c r="AQ213" s="37"/>
      <c r="AR213" s="38"/>
      <c r="AS213" s="39"/>
      <c r="AT213" s="39"/>
      <c r="AU213" s="39"/>
      <c r="AV213" s="39"/>
      <c r="AW213" s="39"/>
      <c r="AX213" s="39"/>
      <c r="AY213" s="39"/>
      <c r="AZ213" s="40"/>
      <c r="BA213" s="41"/>
    </row>
    <row r="214" spans="1:53" s="42" customFormat="1" ht="21.75" customHeight="1">
      <c r="A214" s="101"/>
      <c r="B214" s="104"/>
      <c r="C214" s="107"/>
      <c r="D214" s="146"/>
      <c r="E214" s="26" t="s">
        <v>58</v>
      </c>
      <c r="F214" s="13">
        <f t="shared" si="111"/>
        <v>16856.419999999998</v>
      </c>
      <c r="G214" s="17">
        <f>5363.47-117.18</f>
        <v>5246.29</v>
      </c>
      <c r="H214" s="17">
        <v>5971.5479999999998</v>
      </c>
      <c r="I214" s="16">
        <v>5638.5820000000003</v>
      </c>
      <c r="J214" s="16">
        <v>0</v>
      </c>
      <c r="K214" s="16">
        <v>0</v>
      </c>
      <c r="L214" s="16">
        <v>0</v>
      </c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F214" s="37"/>
      <c r="AG214" s="37"/>
      <c r="AH214" s="37"/>
      <c r="AI214" s="37"/>
      <c r="AJ214" s="37"/>
      <c r="AK214" s="37"/>
      <c r="AL214" s="37"/>
      <c r="AM214" s="37"/>
      <c r="AN214" s="37"/>
      <c r="AO214" s="37"/>
      <c r="AP214" s="37"/>
      <c r="AQ214" s="37"/>
      <c r="AR214" s="38"/>
      <c r="AS214" s="39"/>
      <c r="AT214" s="39"/>
      <c r="AU214" s="39"/>
      <c r="AV214" s="39"/>
      <c r="AW214" s="39"/>
      <c r="AX214" s="39"/>
      <c r="AY214" s="39"/>
      <c r="AZ214" s="40"/>
      <c r="BA214" s="41"/>
    </row>
    <row r="215" spans="1:53" s="58" customFormat="1" ht="20.25" customHeight="1">
      <c r="A215" s="102"/>
      <c r="B215" s="105"/>
      <c r="C215" s="108"/>
      <c r="D215" s="147"/>
      <c r="E215" s="26" t="s">
        <v>59</v>
      </c>
      <c r="F215" s="13">
        <f t="shared" si="111"/>
        <v>0</v>
      </c>
      <c r="G215" s="16">
        <v>0</v>
      </c>
      <c r="H215" s="16">
        <v>0</v>
      </c>
      <c r="I215" s="16">
        <v>0</v>
      </c>
      <c r="J215" s="16">
        <v>0</v>
      </c>
      <c r="K215" s="16">
        <v>0</v>
      </c>
      <c r="L215" s="16">
        <v>0</v>
      </c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F215" s="33"/>
      <c r="AG215" s="33"/>
      <c r="AH215" s="33"/>
      <c r="AI215" s="33"/>
      <c r="AJ215" s="33"/>
      <c r="AK215" s="33"/>
      <c r="AL215" s="33"/>
      <c r="AM215" s="33"/>
      <c r="AN215" s="33"/>
      <c r="AO215" s="33"/>
      <c r="AP215" s="33"/>
      <c r="AQ215" s="33"/>
      <c r="AR215" s="54"/>
      <c r="AS215" s="55"/>
      <c r="AT215" s="55"/>
      <c r="AU215" s="55"/>
      <c r="AV215" s="55"/>
      <c r="AW215" s="55"/>
      <c r="AX215" s="55"/>
      <c r="AY215" s="55"/>
      <c r="AZ215" s="56"/>
      <c r="BA215" s="57"/>
    </row>
    <row r="216" spans="1:53" s="42" customFormat="1" ht="21.75" customHeight="1">
      <c r="A216" s="100" t="s">
        <v>99</v>
      </c>
      <c r="B216" s="137" t="s">
        <v>146</v>
      </c>
      <c r="C216" s="140" t="s">
        <v>188</v>
      </c>
      <c r="D216" s="100" t="s">
        <v>90</v>
      </c>
      <c r="E216" s="26" t="s">
        <v>47</v>
      </c>
      <c r="F216" s="13">
        <f t="shared" ref="F216:F221" si="113">G216+H216+I216+J216+K216+L216</f>
        <v>13370.248</v>
      </c>
      <c r="G216" s="14">
        <f>G217+G219+G220+G221</f>
        <v>6566.6030000000001</v>
      </c>
      <c r="H216" s="14">
        <f>H217+H219+H220+H221</f>
        <v>6803.6450000000004</v>
      </c>
      <c r="I216" s="14">
        <f>I217+I219+I220+I221</f>
        <v>0</v>
      </c>
      <c r="J216" s="14">
        <v>0</v>
      </c>
      <c r="K216" s="14">
        <v>0</v>
      </c>
      <c r="L216" s="14">
        <v>0</v>
      </c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F216" s="37"/>
      <c r="AG216" s="37"/>
      <c r="AH216" s="37"/>
      <c r="AI216" s="37"/>
      <c r="AJ216" s="37"/>
      <c r="AK216" s="37"/>
      <c r="AL216" s="37"/>
      <c r="AM216" s="37"/>
      <c r="AN216" s="37"/>
      <c r="AO216" s="37"/>
      <c r="AP216" s="37"/>
      <c r="AQ216" s="37"/>
      <c r="AR216" s="38"/>
      <c r="AS216" s="39"/>
      <c r="AT216" s="39"/>
      <c r="AU216" s="39"/>
      <c r="AV216" s="39"/>
      <c r="AW216" s="39"/>
      <c r="AX216" s="39"/>
      <c r="AY216" s="39"/>
      <c r="AZ216" s="40"/>
      <c r="BA216" s="41"/>
    </row>
    <row r="217" spans="1:53" s="42" customFormat="1" ht="21.75" customHeight="1">
      <c r="A217" s="101"/>
      <c r="B217" s="138"/>
      <c r="C217" s="141"/>
      <c r="D217" s="101"/>
      <c r="E217" s="26" t="s">
        <v>56</v>
      </c>
      <c r="F217" s="13">
        <f t="shared" si="113"/>
        <v>0</v>
      </c>
      <c r="G217" s="16">
        <v>0</v>
      </c>
      <c r="H217" s="16">
        <v>0</v>
      </c>
      <c r="I217" s="16">
        <v>0</v>
      </c>
      <c r="J217" s="16">
        <v>0</v>
      </c>
      <c r="K217" s="16">
        <v>0</v>
      </c>
      <c r="L217" s="16">
        <v>0</v>
      </c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F217" s="37"/>
      <c r="AG217" s="37"/>
      <c r="AH217" s="37"/>
      <c r="AI217" s="37"/>
      <c r="AJ217" s="37"/>
      <c r="AK217" s="37"/>
      <c r="AL217" s="37"/>
      <c r="AM217" s="37"/>
      <c r="AN217" s="37"/>
      <c r="AO217" s="37"/>
      <c r="AP217" s="37"/>
      <c r="AQ217" s="37"/>
      <c r="AR217" s="38"/>
      <c r="AS217" s="39"/>
      <c r="AT217" s="39"/>
      <c r="AU217" s="39"/>
      <c r="AV217" s="39"/>
      <c r="AW217" s="39"/>
      <c r="AX217" s="39"/>
      <c r="AY217" s="39"/>
      <c r="AZ217" s="40"/>
      <c r="BA217" s="41"/>
    </row>
    <row r="218" spans="1:53" s="42" customFormat="1" ht="27.75" customHeight="1">
      <c r="A218" s="101"/>
      <c r="B218" s="138"/>
      <c r="C218" s="141"/>
      <c r="D218" s="101"/>
      <c r="E218" s="25" t="s">
        <v>191</v>
      </c>
      <c r="F218" s="13">
        <f>G218+H218+I218+J218+K218+L218</f>
        <v>0</v>
      </c>
      <c r="G218" s="16">
        <v>0</v>
      </c>
      <c r="H218" s="16">
        <v>0</v>
      </c>
      <c r="I218" s="16">
        <v>0</v>
      </c>
      <c r="J218" s="16">
        <v>0</v>
      </c>
      <c r="K218" s="16">
        <v>0</v>
      </c>
      <c r="L218" s="16">
        <v>0</v>
      </c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F218" s="37"/>
      <c r="AG218" s="37"/>
      <c r="AH218" s="37"/>
      <c r="AI218" s="37"/>
      <c r="AJ218" s="37"/>
      <c r="AK218" s="37"/>
      <c r="AL218" s="37"/>
      <c r="AM218" s="37"/>
      <c r="AN218" s="37"/>
      <c r="AO218" s="37"/>
      <c r="AP218" s="37"/>
      <c r="AQ218" s="37"/>
      <c r="AR218" s="38"/>
      <c r="AS218" s="39"/>
      <c r="AT218" s="39"/>
      <c r="AU218" s="39"/>
      <c r="AV218" s="39"/>
      <c r="AW218" s="39"/>
      <c r="AX218" s="39"/>
      <c r="AY218" s="39"/>
      <c r="AZ218" s="40"/>
      <c r="BA218" s="41"/>
    </row>
    <row r="219" spans="1:53" s="42" customFormat="1" ht="21.75" customHeight="1">
      <c r="A219" s="101"/>
      <c r="B219" s="138"/>
      <c r="C219" s="141"/>
      <c r="D219" s="101"/>
      <c r="E219" s="26" t="s">
        <v>57</v>
      </c>
      <c r="F219" s="13">
        <f t="shared" si="113"/>
        <v>0</v>
      </c>
      <c r="G219" s="16">
        <v>0</v>
      </c>
      <c r="H219" s="16">
        <v>0</v>
      </c>
      <c r="I219" s="16">
        <v>0</v>
      </c>
      <c r="J219" s="16">
        <v>0</v>
      </c>
      <c r="K219" s="16">
        <v>0</v>
      </c>
      <c r="L219" s="16">
        <v>0</v>
      </c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F219" s="37"/>
      <c r="AG219" s="37"/>
      <c r="AH219" s="37"/>
      <c r="AI219" s="37"/>
      <c r="AJ219" s="37"/>
      <c r="AK219" s="37"/>
      <c r="AL219" s="37"/>
      <c r="AM219" s="37"/>
      <c r="AN219" s="37"/>
      <c r="AO219" s="37"/>
      <c r="AP219" s="37"/>
      <c r="AQ219" s="37"/>
      <c r="AR219" s="38"/>
      <c r="AS219" s="39"/>
      <c r="AT219" s="39"/>
      <c r="AU219" s="39"/>
      <c r="AV219" s="39"/>
      <c r="AW219" s="39"/>
      <c r="AX219" s="39"/>
      <c r="AY219" s="39"/>
      <c r="AZ219" s="40"/>
      <c r="BA219" s="41"/>
    </row>
    <row r="220" spans="1:53" s="42" customFormat="1" ht="21.75" customHeight="1">
      <c r="A220" s="101"/>
      <c r="B220" s="138"/>
      <c r="C220" s="141"/>
      <c r="D220" s="101"/>
      <c r="E220" s="26" t="s">
        <v>58</v>
      </c>
      <c r="F220" s="13">
        <f t="shared" si="113"/>
        <v>13370.248</v>
      </c>
      <c r="G220" s="17">
        <v>6566.6030000000001</v>
      </c>
      <c r="H220" s="17">
        <v>6803.6450000000004</v>
      </c>
      <c r="I220" s="17">
        <v>0</v>
      </c>
      <c r="J220" s="17">
        <v>0</v>
      </c>
      <c r="K220" s="17">
        <v>0</v>
      </c>
      <c r="L220" s="17">
        <v>0</v>
      </c>
      <c r="M220" s="37" t="s">
        <v>138</v>
      </c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F220" s="37"/>
      <c r="AG220" s="37"/>
      <c r="AH220" s="37"/>
      <c r="AI220" s="37"/>
      <c r="AJ220" s="37"/>
      <c r="AK220" s="37"/>
      <c r="AL220" s="37"/>
      <c r="AM220" s="37"/>
      <c r="AN220" s="37"/>
      <c r="AO220" s="37"/>
      <c r="AP220" s="37"/>
      <c r="AQ220" s="37"/>
      <c r="AR220" s="38"/>
      <c r="AS220" s="39"/>
      <c r="AT220" s="39"/>
      <c r="AU220" s="39"/>
      <c r="AV220" s="39"/>
      <c r="AW220" s="39"/>
      <c r="AX220" s="39"/>
      <c r="AY220" s="39"/>
      <c r="AZ220" s="40"/>
      <c r="BA220" s="41"/>
    </row>
    <row r="221" spans="1:53" s="58" customFormat="1" ht="18" customHeight="1">
      <c r="A221" s="102"/>
      <c r="B221" s="139"/>
      <c r="C221" s="142"/>
      <c r="D221" s="102"/>
      <c r="E221" s="26" t="s">
        <v>59</v>
      </c>
      <c r="F221" s="13">
        <f t="shared" si="113"/>
        <v>0</v>
      </c>
      <c r="G221" s="16">
        <v>0</v>
      </c>
      <c r="H221" s="16">
        <v>0</v>
      </c>
      <c r="I221" s="16">
        <v>0</v>
      </c>
      <c r="J221" s="16">
        <v>0</v>
      </c>
      <c r="K221" s="16">
        <v>0</v>
      </c>
      <c r="L221" s="16">
        <v>0</v>
      </c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F221" s="33"/>
      <c r="AG221" s="33"/>
      <c r="AH221" s="33"/>
      <c r="AI221" s="33"/>
      <c r="AJ221" s="33"/>
      <c r="AK221" s="33"/>
      <c r="AL221" s="33"/>
      <c r="AM221" s="33"/>
      <c r="AN221" s="33"/>
      <c r="AO221" s="33"/>
      <c r="AP221" s="33"/>
      <c r="AQ221" s="33"/>
      <c r="AR221" s="54"/>
      <c r="AS221" s="55"/>
      <c r="AT221" s="55"/>
      <c r="AU221" s="55"/>
      <c r="AV221" s="55"/>
      <c r="AW221" s="55"/>
      <c r="AX221" s="55"/>
      <c r="AY221" s="55"/>
      <c r="AZ221" s="56"/>
      <c r="BA221" s="57"/>
    </row>
    <row r="222" spans="1:53" s="42" customFormat="1" ht="21.75" customHeight="1">
      <c r="A222" s="100" t="s">
        <v>112</v>
      </c>
      <c r="B222" s="103" t="s">
        <v>114</v>
      </c>
      <c r="C222" s="106">
        <v>2023</v>
      </c>
      <c r="D222" s="100" t="s">
        <v>139</v>
      </c>
      <c r="E222" s="26" t="s">
        <v>47</v>
      </c>
      <c r="F222" s="13">
        <f t="shared" ref="F222:F227" si="114">G222+H222+I222+J222+K222+L222</f>
        <v>715.09608000000003</v>
      </c>
      <c r="G222" s="14">
        <f>G223+G225+G226+G227</f>
        <v>0</v>
      </c>
      <c r="H222" s="14">
        <f>H223+H225+H226+H227</f>
        <v>0</v>
      </c>
      <c r="I222" s="14">
        <f>I223+I225+I226+I227</f>
        <v>715.09608000000003</v>
      </c>
      <c r="J222" s="14">
        <f>J223+J225+J226+J227</f>
        <v>0</v>
      </c>
      <c r="K222" s="14">
        <f t="shared" ref="K222:L222" si="115">K223+K225+K226+K227</f>
        <v>0</v>
      </c>
      <c r="L222" s="14">
        <f t="shared" si="115"/>
        <v>0</v>
      </c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F222" s="37"/>
      <c r="AG222" s="37"/>
      <c r="AH222" s="37"/>
      <c r="AI222" s="37"/>
      <c r="AJ222" s="37"/>
      <c r="AK222" s="37"/>
      <c r="AL222" s="37"/>
      <c r="AM222" s="37"/>
      <c r="AN222" s="37"/>
      <c r="AO222" s="37"/>
      <c r="AP222" s="37"/>
      <c r="AQ222" s="37"/>
      <c r="AR222" s="38"/>
      <c r="AS222" s="39"/>
      <c r="AT222" s="39"/>
      <c r="AU222" s="39"/>
      <c r="AV222" s="39"/>
      <c r="AW222" s="39"/>
      <c r="AX222" s="39"/>
      <c r="AY222" s="39"/>
      <c r="AZ222" s="40"/>
      <c r="BA222" s="41"/>
    </row>
    <row r="223" spans="1:53" s="42" customFormat="1" ht="21.75" customHeight="1">
      <c r="A223" s="101"/>
      <c r="B223" s="104"/>
      <c r="C223" s="107"/>
      <c r="D223" s="126"/>
      <c r="E223" s="26" t="s">
        <v>56</v>
      </c>
      <c r="F223" s="13">
        <f t="shared" si="114"/>
        <v>0</v>
      </c>
      <c r="G223" s="16">
        <v>0</v>
      </c>
      <c r="H223" s="16">
        <v>0</v>
      </c>
      <c r="I223" s="16"/>
      <c r="J223" s="16">
        <v>0</v>
      </c>
      <c r="K223" s="16">
        <v>0</v>
      </c>
      <c r="L223" s="16">
        <v>0</v>
      </c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F223" s="37"/>
      <c r="AG223" s="37"/>
      <c r="AH223" s="37"/>
      <c r="AI223" s="37"/>
      <c r="AJ223" s="37"/>
      <c r="AK223" s="37"/>
      <c r="AL223" s="37"/>
      <c r="AM223" s="37"/>
      <c r="AN223" s="37"/>
      <c r="AO223" s="37"/>
      <c r="AP223" s="37"/>
      <c r="AQ223" s="37"/>
      <c r="AR223" s="38"/>
      <c r="AS223" s="39"/>
      <c r="AT223" s="39"/>
      <c r="AU223" s="39"/>
      <c r="AV223" s="39"/>
      <c r="AW223" s="39"/>
      <c r="AX223" s="39"/>
      <c r="AY223" s="39"/>
      <c r="AZ223" s="40"/>
      <c r="BA223" s="41"/>
    </row>
    <row r="224" spans="1:53" s="42" customFormat="1" ht="30" customHeight="1">
      <c r="A224" s="101"/>
      <c r="B224" s="104"/>
      <c r="C224" s="107"/>
      <c r="D224" s="126"/>
      <c r="E224" s="25" t="s">
        <v>191</v>
      </c>
      <c r="F224" s="13">
        <f>G224+H224+I224+J224+K224+L224</f>
        <v>0</v>
      </c>
      <c r="G224" s="16">
        <v>0</v>
      </c>
      <c r="H224" s="16">
        <v>0</v>
      </c>
      <c r="I224" s="16">
        <v>0</v>
      </c>
      <c r="J224" s="16">
        <v>0</v>
      </c>
      <c r="K224" s="16">
        <v>0</v>
      </c>
      <c r="L224" s="16">
        <v>0</v>
      </c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F224" s="37"/>
      <c r="AG224" s="37"/>
      <c r="AH224" s="37"/>
      <c r="AI224" s="37"/>
      <c r="AJ224" s="37"/>
      <c r="AK224" s="37"/>
      <c r="AL224" s="37"/>
      <c r="AM224" s="37"/>
      <c r="AN224" s="37"/>
      <c r="AO224" s="37"/>
      <c r="AP224" s="37"/>
      <c r="AQ224" s="37"/>
      <c r="AR224" s="38"/>
      <c r="AS224" s="39"/>
      <c r="AT224" s="39"/>
      <c r="AU224" s="39"/>
      <c r="AV224" s="39"/>
      <c r="AW224" s="39"/>
      <c r="AX224" s="39"/>
      <c r="AY224" s="39"/>
      <c r="AZ224" s="40"/>
      <c r="BA224" s="41"/>
    </row>
    <row r="225" spans="1:53" s="42" customFormat="1" ht="21.75" customHeight="1">
      <c r="A225" s="101"/>
      <c r="B225" s="104"/>
      <c r="C225" s="107"/>
      <c r="D225" s="126"/>
      <c r="E225" s="26" t="s">
        <v>57</v>
      </c>
      <c r="F225" s="13">
        <f t="shared" si="114"/>
        <v>679.34127999999998</v>
      </c>
      <c r="G225" s="16">
        <v>0</v>
      </c>
      <c r="H225" s="16">
        <v>0</v>
      </c>
      <c r="I225" s="27">
        <v>679.34127999999998</v>
      </c>
      <c r="J225" s="16">
        <v>0</v>
      </c>
      <c r="K225" s="16">
        <v>0</v>
      </c>
      <c r="L225" s="16">
        <v>0</v>
      </c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F225" s="37"/>
      <c r="AG225" s="37"/>
      <c r="AH225" s="37"/>
      <c r="AI225" s="37"/>
      <c r="AJ225" s="37"/>
      <c r="AK225" s="37"/>
      <c r="AL225" s="37"/>
      <c r="AM225" s="37"/>
      <c r="AN225" s="37"/>
      <c r="AO225" s="37"/>
      <c r="AP225" s="37"/>
      <c r="AQ225" s="37"/>
      <c r="AR225" s="38"/>
      <c r="AS225" s="39"/>
      <c r="AT225" s="39"/>
      <c r="AU225" s="39"/>
      <c r="AV225" s="39"/>
      <c r="AW225" s="39"/>
      <c r="AX225" s="39"/>
      <c r="AY225" s="39"/>
      <c r="AZ225" s="40"/>
      <c r="BA225" s="41"/>
    </row>
    <row r="226" spans="1:53" s="42" customFormat="1" ht="21.75" customHeight="1">
      <c r="A226" s="101"/>
      <c r="B226" s="104"/>
      <c r="C226" s="107"/>
      <c r="D226" s="126"/>
      <c r="E226" s="26" t="s">
        <v>58</v>
      </c>
      <c r="F226" s="13">
        <f t="shared" si="114"/>
        <v>35.754800000000003</v>
      </c>
      <c r="G226" s="16">
        <v>0</v>
      </c>
      <c r="H226" s="16">
        <v>0</v>
      </c>
      <c r="I226" s="27">
        <v>35.754800000000003</v>
      </c>
      <c r="J226" s="16">
        <v>0</v>
      </c>
      <c r="K226" s="16">
        <v>0</v>
      </c>
      <c r="L226" s="16">
        <v>0</v>
      </c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F226" s="37"/>
      <c r="AG226" s="37"/>
      <c r="AH226" s="37"/>
      <c r="AI226" s="37"/>
      <c r="AJ226" s="37"/>
      <c r="AK226" s="37"/>
      <c r="AL226" s="37"/>
      <c r="AM226" s="37"/>
      <c r="AN226" s="37"/>
      <c r="AO226" s="37"/>
      <c r="AP226" s="37"/>
      <c r="AQ226" s="37"/>
      <c r="AR226" s="38"/>
      <c r="AS226" s="39"/>
      <c r="AT226" s="39"/>
      <c r="AU226" s="39"/>
      <c r="AV226" s="39"/>
      <c r="AW226" s="39"/>
      <c r="AX226" s="39"/>
      <c r="AY226" s="39"/>
      <c r="AZ226" s="40"/>
      <c r="BA226" s="41"/>
    </row>
    <row r="227" spans="1:53" s="58" customFormat="1" ht="21.75" customHeight="1">
      <c r="A227" s="102"/>
      <c r="B227" s="105"/>
      <c r="C227" s="108"/>
      <c r="D227" s="127"/>
      <c r="E227" s="26" t="s">
        <v>59</v>
      </c>
      <c r="F227" s="13">
        <f t="shared" si="114"/>
        <v>0</v>
      </c>
      <c r="G227" s="16">
        <v>0</v>
      </c>
      <c r="H227" s="16">
        <v>0</v>
      </c>
      <c r="I227" s="16">
        <v>0</v>
      </c>
      <c r="J227" s="16">
        <v>0</v>
      </c>
      <c r="K227" s="16">
        <v>0</v>
      </c>
      <c r="L227" s="16">
        <v>0</v>
      </c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F227" s="33"/>
      <c r="AG227" s="33"/>
      <c r="AH227" s="33"/>
      <c r="AI227" s="33"/>
      <c r="AJ227" s="33"/>
      <c r="AK227" s="33"/>
      <c r="AL227" s="33"/>
      <c r="AM227" s="33"/>
      <c r="AN227" s="33"/>
      <c r="AO227" s="33"/>
      <c r="AP227" s="33"/>
      <c r="AQ227" s="33"/>
      <c r="AR227" s="54"/>
      <c r="AS227" s="55"/>
      <c r="AT227" s="55"/>
      <c r="AU227" s="55"/>
      <c r="AV227" s="55"/>
      <c r="AW227" s="55"/>
      <c r="AX227" s="55"/>
      <c r="AY227" s="55"/>
      <c r="AZ227" s="56"/>
      <c r="BA227" s="57"/>
    </row>
    <row r="228" spans="1:53" s="42" customFormat="1" ht="21.75" customHeight="1">
      <c r="A228" s="100" t="s">
        <v>142</v>
      </c>
      <c r="B228" s="103" t="s">
        <v>143</v>
      </c>
      <c r="C228" s="106">
        <v>2023</v>
      </c>
      <c r="D228" s="100" t="s">
        <v>144</v>
      </c>
      <c r="E228" s="26" t="s">
        <v>47</v>
      </c>
      <c r="F228" s="13">
        <f>G228+H228+I228+J228+K228+L228</f>
        <v>1860</v>
      </c>
      <c r="G228" s="14">
        <f>G229+G231+G232+G233</f>
        <v>0</v>
      </c>
      <c r="H228" s="14">
        <f>H229+H231+H232+H233</f>
        <v>0</v>
      </c>
      <c r="I228" s="14">
        <f>I229+I231+I232+I233</f>
        <v>1860</v>
      </c>
      <c r="J228" s="14">
        <f>J229+J231+J232+J233</f>
        <v>0</v>
      </c>
      <c r="K228" s="14">
        <f t="shared" ref="K228:L228" si="116">K229+K231+K232+K233</f>
        <v>0</v>
      </c>
      <c r="L228" s="14">
        <f t="shared" si="116"/>
        <v>0</v>
      </c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F228" s="37"/>
      <c r="AG228" s="37"/>
      <c r="AH228" s="37"/>
      <c r="AI228" s="37"/>
      <c r="AJ228" s="37"/>
      <c r="AK228" s="37"/>
      <c r="AL228" s="37"/>
      <c r="AM228" s="37"/>
      <c r="AN228" s="37"/>
      <c r="AO228" s="37"/>
      <c r="AP228" s="37"/>
      <c r="AQ228" s="37"/>
      <c r="AR228" s="38"/>
      <c r="AS228" s="39"/>
      <c r="AT228" s="39"/>
      <c r="AU228" s="39"/>
      <c r="AV228" s="39"/>
      <c r="AW228" s="39"/>
      <c r="AX228" s="39"/>
      <c r="AY228" s="39"/>
      <c r="AZ228" s="40"/>
      <c r="BA228" s="41"/>
    </row>
    <row r="229" spans="1:53" s="42" customFormat="1" ht="21.75" customHeight="1">
      <c r="A229" s="101"/>
      <c r="B229" s="104"/>
      <c r="C229" s="107"/>
      <c r="D229" s="126"/>
      <c r="E229" s="26" t="s">
        <v>56</v>
      </c>
      <c r="F229" s="13">
        <f>G229+H229+I229+J229+K229+L229</f>
        <v>0</v>
      </c>
      <c r="G229" s="16">
        <v>0</v>
      </c>
      <c r="H229" s="16">
        <v>0</v>
      </c>
      <c r="I229" s="16">
        <v>0</v>
      </c>
      <c r="J229" s="16">
        <v>0</v>
      </c>
      <c r="K229" s="16">
        <v>0</v>
      </c>
      <c r="L229" s="16">
        <v>0</v>
      </c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F229" s="37"/>
      <c r="AG229" s="37"/>
      <c r="AH229" s="37"/>
      <c r="AI229" s="37"/>
      <c r="AJ229" s="37"/>
      <c r="AK229" s="37"/>
      <c r="AL229" s="37"/>
      <c r="AM229" s="37"/>
      <c r="AN229" s="37"/>
      <c r="AO229" s="37"/>
      <c r="AP229" s="37"/>
      <c r="AQ229" s="37"/>
      <c r="AR229" s="38"/>
      <c r="AS229" s="39"/>
      <c r="AT229" s="39"/>
      <c r="AU229" s="39"/>
      <c r="AV229" s="39"/>
      <c r="AW229" s="39"/>
      <c r="AX229" s="39"/>
      <c r="AY229" s="39"/>
      <c r="AZ229" s="40"/>
      <c r="BA229" s="41"/>
    </row>
    <row r="230" spans="1:53" s="42" customFormat="1" ht="28.5" customHeight="1">
      <c r="A230" s="101"/>
      <c r="B230" s="104"/>
      <c r="C230" s="107"/>
      <c r="D230" s="126"/>
      <c r="E230" s="25" t="s">
        <v>191</v>
      </c>
      <c r="F230" s="13">
        <f>G230+H230+I230+J230+K230+L230</f>
        <v>0</v>
      </c>
      <c r="G230" s="16">
        <v>0</v>
      </c>
      <c r="H230" s="16">
        <v>0</v>
      </c>
      <c r="I230" s="16">
        <v>0</v>
      </c>
      <c r="J230" s="16">
        <v>0</v>
      </c>
      <c r="K230" s="16">
        <v>0</v>
      </c>
      <c r="L230" s="16">
        <v>0</v>
      </c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F230" s="37"/>
      <c r="AG230" s="37"/>
      <c r="AH230" s="37"/>
      <c r="AI230" s="37"/>
      <c r="AJ230" s="37"/>
      <c r="AK230" s="37"/>
      <c r="AL230" s="37"/>
      <c r="AM230" s="37"/>
      <c r="AN230" s="37"/>
      <c r="AO230" s="37"/>
      <c r="AP230" s="37"/>
      <c r="AQ230" s="37"/>
      <c r="AR230" s="38"/>
      <c r="AS230" s="39"/>
      <c r="AT230" s="39"/>
      <c r="AU230" s="39"/>
      <c r="AV230" s="39"/>
      <c r="AW230" s="39"/>
      <c r="AX230" s="39"/>
      <c r="AY230" s="39"/>
      <c r="AZ230" s="40"/>
      <c r="BA230" s="41"/>
    </row>
    <row r="231" spans="1:53" s="42" customFormat="1" ht="21.75" customHeight="1">
      <c r="A231" s="101"/>
      <c r="B231" s="104"/>
      <c r="C231" s="107"/>
      <c r="D231" s="126"/>
      <c r="E231" s="26" t="s">
        <v>57</v>
      </c>
      <c r="F231" s="13">
        <f>G231+H231+I231+J231+K231+L231</f>
        <v>0</v>
      </c>
      <c r="G231" s="16">
        <v>0</v>
      </c>
      <c r="H231" s="16">
        <v>0</v>
      </c>
      <c r="I231" s="27">
        <v>0</v>
      </c>
      <c r="J231" s="16">
        <v>0</v>
      </c>
      <c r="K231" s="16">
        <v>0</v>
      </c>
      <c r="L231" s="16">
        <v>0</v>
      </c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F231" s="37"/>
      <c r="AG231" s="37"/>
      <c r="AH231" s="37"/>
      <c r="AI231" s="37"/>
      <c r="AJ231" s="37"/>
      <c r="AK231" s="37"/>
      <c r="AL231" s="37"/>
      <c r="AM231" s="37"/>
      <c r="AN231" s="37"/>
      <c r="AO231" s="37"/>
      <c r="AP231" s="37"/>
      <c r="AQ231" s="37"/>
      <c r="AR231" s="38"/>
      <c r="AS231" s="39"/>
      <c r="AT231" s="39"/>
      <c r="AU231" s="39"/>
      <c r="AV231" s="39"/>
      <c r="AW231" s="39"/>
      <c r="AX231" s="39"/>
      <c r="AY231" s="39"/>
      <c r="AZ231" s="40"/>
      <c r="BA231" s="41"/>
    </row>
    <row r="232" spans="1:53" s="42" customFormat="1" ht="21.75" customHeight="1">
      <c r="A232" s="101"/>
      <c r="B232" s="104"/>
      <c r="C232" s="107"/>
      <c r="D232" s="126"/>
      <c r="E232" s="26" t="s">
        <v>58</v>
      </c>
      <c r="F232" s="13">
        <f>G232+H232+I232+J232+K232+L232</f>
        <v>1860</v>
      </c>
      <c r="G232" s="16">
        <v>0</v>
      </c>
      <c r="H232" s="16">
        <v>0</v>
      </c>
      <c r="I232" s="27">
        <v>1860</v>
      </c>
      <c r="J232" s="16">
        <v>0</v>
      </c>
      <c r="K232" s="16">
        <v>0</v>
      </c>
      <c r="L232" s="16">
        <v>0</v>
      </c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F232" s="37"/>
      <c r="AG232" s="37"/>
      <c r="AH232" s="37"/>
      <c r="AI232" s="37"/>
      <c r="AJ232" s="37"/>
      <c r="AK232" s="37"/>
      <c r="AL232" s="37"/>
      <c r="AM232" s="37"/>
      <c r="AN232" s="37"/>
      <c r="AO232" s="37"/>
      <c r="AP232" s="37"/>
      <c r="AQ232" s="37"/>
      <c r="AR232" s="38"/>
      <c r="AS232" s="39"/>
      <c r="AT232" s="39"/>
      <c r="AU232" s="39"/>
      <c r="AV232" s="39"/>
      <c r="AW232" s="39"/>
      <c r="AX232" s="39"/>
      <c r="AY232" s="39"/>
      <c r="AZ232" s="40"/>
      <c r="BA232" s="41"/>
    </row>
    <row r="233" spans="1:53" s="58" customFormat="1" ht="21.75" customHeight="1">
      <c r="A233" s="102"/>
      <c r="B233" s="105"/>
      <c r="C233" s="108"/>
      <c r="D233" s="127"/>
      <c r="E233" s="26" t="s">
        <v>59</v>
      </c>
      <c r="F233" s="13">
        <f t="shared" ref="F233" si="117">G233+H233+I233+J233+K233</f>
        <v>0</v>
      </c>
      <c r="G233" s="16">
        <v>0</v>
      </c>
      <c r="H233" s="16">
        <v>0</v>
      </c>
      <c r="I233" s="16">
        <v>0</v>
      </c>
      <c r="J233" s="16">
        <v>0</v>
      </c>
      <c r="K233" s="16">
        <v>0</v>
      </c>
      <c r="L233" s="16">
        <v>0</v>
      </c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F233" s="33"/>
      <c r="AG233" s="33"/>
      <c r="AH233" s="33"/>
      <c r="AI233" s="33"/>
      <c r="AJ233" s="33"/>
      <c r="AK233" s="33"/>
      <c r="AL233" s="33"/>
      <c r="AM233" s="33"/>
      <c r="AN233" s="33"/>
      <c r="AO233" s="33"/>
      <c r="AP233" s="33"/>
      <c r="AQ233" s="33"/>
      <c r="AR233" s="54"/>
      <c r="AS233" s="55"/>
      <c r="AT233" s="55"/>
      <c r="AU233" s="55"/>
      <c r="AV233" s="55"/>
      <c r="AW233" s="55"/>
      <c r="AX233" s="55"/>
      <c r="AY233" s="55"/>
      <c r="AZ233" s="56"/>
      <c r="BA233" s="57"/>
    </row>
    <row r="234" spans="1:53" s="42" customFormat="1" ht="21.75" customHeight="1">
      <c r="A234" s="100" t="s">
        <v>189</v>
      </c>
      <c r="B234" s="103" t="s">
        <v>190</v>
      </c>
      <c r="C234" s="106">
        <v>2024</v>
      </c>
      <c r="D234" s="100" t="s">
        <v>139</v>
      </c>
      <c r="E234" s="26" t="s">
        <v>47</v>
      </c>
      <c r="F234" s="13">
        <f>G234+H234+I234+J234+K234+L234</f>
        <v>10576.03</v>
      </c>
      <c r="G234" s="14">
        <f>G235+G237+G238+G239</f>
        <v>0</v>
      </c>
      <c r="H234" s="14">
        <f>H235+H237+H238+H239</f>
        <v>0</v>
      </c>
      <c r="I234" s="14">
        <f>I235+I237+I238+I239</f>
        <v>0</v>
      </c>
      <c r="J234" s="14">
        <f>J235+J236+J237+J238+J239</f>
        <v>10576.03</v>
      </c>
      <c r="K234" s="14">
        <f t="shared" ref="K234:L234" si="118">K235+K237+K238+K239</f>
        <v>0</v>
      </c>
      <c r="L234" s="14">
        <f t="shared" si="118"/>
        <v>0</v>
      </c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F234" s="37"/>
      <c r="AG234" s="37"/>
      <c r="AH234" s="37"/>
      <c r="AI234" s="37"/>
      <c r="AJ234" s="37"/>
      <c r="AK234" s="37"/>
      <c r="AL234" s="37"/>
      <c r="AM234" s="37"/>
      <c r="AN234" s="37"/>
      <c r="AO234" s="37"/>
      <c r="AP234" s="37"/>
      <c r="AQ234" s="37"/>
      <c r="AR234" s="38"/>
      <c r="AS234" s="39"/>
      <c r="AT234" s="39"/>
      <c r="AU234" s="39"/>
      <c r="AV234" s="39"/>
      <c r="AW234" s="39"/>
      <c r="AX234" s="39"/>
      <c r="AY234" s="39"/>
      <c r="AZ234" s="40"/>
      <c r="BA234" s="41"/>
    </row>
    <row r="235" spans="1:53" s="42" customFormat="1" ht="21.75" customHeight="1">
      <c r="A235" s="101"/>
      <c r="B235" s="104"/>
      <c r="C235" s="107"/>
      <c r="D235" s="126"/>
      <c r="E235" s="26" t="s">
        <v>56</v>
      </c>
      <c r="F235" s="13">
        <f>G235+H235+I235+J235+K235+L235</f>
        <v>0</v>
      </c>
      <c r="G235" s="16">
        <v>0</v>
      </c>
      <c r="H235" s="16">
        <v>0</v>
      </c>
      <c r="I235" s="16">
        <v>0</v>
      </c>
      <c r="J235" s="16">
        <v>0</v>
      </c>
      <c r="K235" s="16">
        <v>0</v>
      </c>
      <c r="L235" s="16">
        <v>0</v>
      </c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F235" s="37"/>
      <c r="AG235" s="37"/>
      <c r="AH235" s="37"/>
      <c r="AI235" s="37"/>
      <c r="AJ235" s="37"/>
      <c r="AK235" s="37"/>
      <c r="AL235" s="37"/>
      <c r="AM235" s="37"/>
      <c r="AN235" s="37"/>
      <c r="AO235" s="37"/>
      <c r="AP235" s="37"/>
      <c r="AQ235" s="37"/>
      <c r="AR235" s="38"/>
      <c r="AS235" s="39"/>
      <c r="AT235" s="39"/>
      <c r="AU235" s="39"/>
      <c r="AV235" s="39"/>
      <c r="AW235" s="39"/>
      <c r="AX235" s="39"/>
      <c r="AY235" s="39"/>
      <c r="AZ235" s="40"/>
      <c r="BA235" s="41"/>
    </row>
    <row r="236" spans="1:53" s="42" customFormat="1" ht="30.75" customHeight="1">
      <c r="A236" s="101"/>
      <c r="B236" s="104"/>
      <c r="C236" s="107"/>
      <c r="D236" s="126"/>
      <c r="E236" s="25" t="s">
        <v>191</v>
      </c>
      <c r="F236" s="13">
        <f>G236+H236+I236+J236+K236+L236</f>
        <v>10565.45397</v>
      </c>
      <c r="G236" s="16">
        <v>0</v>
      </c>
      <c r="H236" s="16">
        <v>0</v>
      </c>
      <c r="I236" s="16">
        <v>0</v>
      </c>
      <c r="J236" s="16">
        <v>10565.45397</v>
      </c>
      <c r="K236" s="16">
        <v>0</v>
      </c>
      <c r="L236" s="16">
        <v>0</v>
      </c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F236" s="37"/>
      <c r="AG236" s="37"/>
      <c r="AH236" s="37"/>
      <c r="AI236" s="37"/>
      <c r="AJ236" s="37"/>
      <c r="AK236" s="37"/>
      <c r="AL236" s="37"/>
      <c r="AM236" s="37"/>
      <c r="AN236" s="37"/>
      <c r="AO236" s="37"/>
      <c r="AP236" s="37"/>
      <c r="AQ236" s="37"/>
      <c r="AR236" s="38"/>
      <c r="AS236" s="39"/>
      <c r="AT236" s="39"/>
      <c r="AU236" s="39"/>
      <c r="AV236" s="39"/>
      <c r="AW236" s="39"/>
      <c r="AX236" s="39"/>
      <c r="AY236" s="39"/>
      <c r="AZ236" s="40"/>
      <c r="BA236" s="41"/>
    </row>
    <row r="237" spans="1:53" s="42" customFormat="1" ht="21.75" customHeight="1">
      <c r="A237" s="101"/>
      <c r="B237" s="104"/>
      <c r="C237" s="107"/>
      <c r="D237" s="126"/>
      <c r="E237" s="26" t="s">
        <v>57</v>
      </c>
      <c r="F237" s="13">
        <f>G237+H237+I237+J237+K237+L237</f>
        <v>0</v>
      </c>
      <c r="G237" s="16">
        <v>0</v>
      </c>
      <c r="H237" s="16">
        <v>0</v>
      </c>
      <c r="I237" s="27">
        <v>0</v>
      </c>
      <c r="J237" s="16">
        <v>0</v>
      </c>
      <c r="K237" s="16">
        <v>0</v>
      </c>
      <c r="L237" s="16">
        <v>0</v>
      </c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F237" s="37"/>
      <c r="AG237" s="37"/>
      <c r="AH237" s="37"/>
      <c r="AI237" s="37"/>
      <c r="AJ237" s="37"/>
      <c r="AK237" s="37"/>
      <c r="AL237" s="37"/>
      <c r="AM237" s="37"/>
      <c r="AN237" s="37"/>
      <c r="AO237" s="37"/>
      <c r="AP237" s="37"/>
      <c r="AQ237" s="37"/>
      <c r="AR237" s="38"/>
      <c r="AS237" s="39"/>
      <c r="AT237" s="39"/>
      <c r="AU237" s="39"/>
      <c r="AV237" s="39"/>
      <c r="AW237" s="39"/>
      <c r="AX237" s="39"/>
      <c r="AY237" s="39"/>
      <c r="AZ237" s="40"/>
      <c r="BA237" s="41"/>
    </row>
    <row r="238" spans="1:53" s="42" customFormat="1" ht="21.75" customHeight="1">
      <c r="A238" s="101"/>
      <c r="B238" s="104"/>
      <c r="C238" s="107"/>
      <c r="D238" s="126"/>
      <c r="E238" s="26" t="s">
        <v>58</v>
      </c>
      <c r="F238" s="13">
        <f>G238+H238+I238+J238+K238+L238</f>
        <v>10.576029999999999</v>
      </c>
      <c r="G238" s="16">
        <v>0</v>
      </c>
      <c r="H238" s="16">
        <v>0</v>
      </c>
      <c r="I238" s="27"/>
      <c r="J238" s="16">
        <v>10.576029999999999</v>
      </c>
      <c r="K238" s="16">
        <v>0</v>
      </c>
      <c r="L238" s="16">
        <v>0</v>
      </c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F238" s="37"/>
      <c r="AG238" s="37"/>
      <c r="AH238" s="37"/>
      <c r="AI238" s="37"/>
      <c r="AJ238" s="37"/>
      <c r="AK238" s="37"/>
      <c r="AL238" s="37"/>
      <c r="AM238" s="37"/>
      <c r="AN238" s="37"/>
      <c r="AO238" s="37"/>
      <c r="AP238" s="37"/>
      <c r="AQ238" s="37"/>
      <c r="AR238" s="38"/>
      <c r="AS238" s="39"/>
      <c r="AT238" s="39"/>
      <c r="AU238" s="39"/>
      <c r="AV238" s="39"/>
      <c r="AW238" s="39"/>
      <c r="AX238" s="39"/>
      <c r="AY238" s="39"/>
      <c r="AZ238" s="40"/>
      <c r="BA238" s="41"/>
    </row>
    <row r="239" spans="1:53" s="58" customFormat="1" ht="21.75" customHeight="1">
      <c r="A239" s="102"/>
      <c r="B239" s="105"/>
      <c r="C239" s="108"/>
      <c r="D239" s="127"/>
      <c r="E239" s="26" t="s">
        <v>59</v>
      </c>
      <c r="F239" s="13">
        <f t="shared" ref="F239" si="119">G239+H239+I239+J239+K239</f>
        <v>0</v>
      </c>
      <c r="G239" s="16">
        <v>0</v>
      </c>
      <c r="H239" s="16">
        <v>0</v>
      </c>
      <c r="I239" s="16">
        <v>0</v>
      </c>
      <c r="J239" s="16">
        <v>0</v>
      </c>
      <c r="K239" s="16">
        <v>0</v>
      </c>
      <c r="L239" s="16">
        <v>0</v>
      </c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F239" s="33"/>
      <c r="AG239" s="33"/>
      <c r="AH239" s="33"/>
      <c r="AI239" s="33"/>
      <c r="AJ239" s="33"/>
      <c r="AK239" s="33"/>
      <c r="AL239" s="33"/>
      <c r="AM239" s="33"/>
      <c r="AN239" s="33"/>
      <c r="AO239" s="33"/>
      <c r="AP239" s="33"/>
      <c r="AQ239" s="33"/>
      <c r="AR239" s="54"/>
      <c r="AS239" s="55"/>
      <c r="AT239" s="55"/>
      <c r="AU239" s="55"/>
      <c r="AV239" s="55"/>
      <c r="AW239" s="55"/>
      <c r="AX239" s="55"/>
      <c r="AY239" s="55"/>
      <c r="AZ239" s="56"/>
      <c r="BA239" s="57"/>
    </row>
    <row r="240" spans="1:53" s="42" customFormat="1" ht="21.75" customHeight="1">
      <c r="A240" s="121"/>
      <c r="B240" s="148" t="s">
        <v>73</v>
      </c>
      <c r="C240" s="106" t="s">
        <v>151</v>
      </c>
      <c r="D240" s="144"/>
      <c r="E240" s="25" t="s">
        <v>47</v>
      </c>
      <c r="F240" s="23">
        <f t="shared" ref="F240:J241" si="120">F12+F66+F78+F114+F186</f>
        <v>1287621.6365099999</v>
      </c>
      <c r="G240" s="23">
        <f t="shared" si="120"/>
        <v>182601.34386000002</v>
      </c>
      <c r="H240" s="23">
        <f t="shared" si="120"/>
        <v>233788.01252999998</v>
      </c>
      <c r="I240" s="23">
        <f t="shared" si="120"/>
        <v>220755.62066999997</v>
      </c>
      <c r="J240" s="23">
        <f t="shared" si="120"/>
        <v>215672.54345</v>
      </c>
      <c r="K240" s="71">
        <f>K12+K66+K78+K114+K186+K108+K174</f>
        <v>199465.86599999998</v>
      </c>
      <c r="L240" s="71">
        <f>L12+L66+L78+L114+L186</f>
        <v>235338.25</v>
      </c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F240" s="33"/>
      <c r="AG240" s="33"/>
      <c r="AH240" s="33"/>
      <c r="AI240" s="33"/>
      <c r="AJ240" s="33"/>
      <c r="AK240" s="33"/>
      <c r="AL240" s="33"/>
      <c r="AM240" s="59"/>
      <c r="AN240" s="59"/>
      <c r="AO240" s="59"/>
      <c r="AP240" s="59"/>
      <c r="AQ240" s="59"/>
      <c r="AR240" s="39"/>
      <c r="AS240" s="39"/>
      <c r="AT240" s="39"/>
      <c r="AU240" s="39"/>
      <c r="AV240" s="39"/>
      <c r="AW240" s="39"/>
      <c r="AX240" s="39"/>
      <c r="AY240" s="39"/>
      <c r="AZ240" s="39"/>
    </row>
    <row r="241" spans="1:52" s="42" customFormat="1" ht="21.75" customHeight="1">
      <c r="A241" s="122"/>
      <c r="B241" s="149"/>
      <c r="C241" s="107"/>
      <c r="D241" s="144"/>
      <c r="E241" s="25" t="s">
        <v>56</v>
      </c>
      <c r="F241" s="23">
        <f t="shared" si="120"/>
        <v>13392.86212</v>
      </c>
      <c r="G241" s="23">
        <f t="shared" si="120"/>
        <v>6456.1931199999999</v>
      </c>
      <c r="H241" s="23">
        <f t="shared" si="120"/>
        <v>356.34931</v>
      </c>
      <c r="I241" s="23">
        <f t="shared" si="120"/>
        <v>6245.4033200000003</v>
      </c>
      <c r="J241" s="23">
        <f t="shared" si="120"/>
        <v>334.91636999999997</v>
      </c>
      <c r="K241" s="71">
        <f>K13+K67+K79+K115+K187</f>
        <v>0</v>
      </c>
      <c r="L241" s="71">
        <f>L13+L67+L79+L115+L187</f>
        <v>0</v>
      </c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F241" s="33"/>
      <c r="AG241" s="33"/>
      <c r="AH241" s="33"/>
      <c r="AI241" s="33"/>
      <c r="AJ241" s="33"/>
      <c r="AK241" s="33"/>
      <c r="AL241" s="33"/>
      <c r="AM241" s="59"/>
      <c r="AN241" s="59"/>
      <c r="AO241" s="59"/>
      <c r="AP241" s="59"/>
      <c r="AQ241" s="59"/>
      <c r="AR241" s="39"/>
      <c r="AS241" s="39"/>
      <c r="AT241" s="39"/>
      <c r="AU241" s="39"/>
      <c r="AV241" s="39"/>
      <c r="AW241" s="39"/>
      <c r="AX241" s="39"/>
      <c r="AY241" s="39"/>
      <c r="AZ241" s="39"/>
    </row>
    <row r="242" spans="1:52" s="42" customFormat="1" ht="27" customHeight="1">
      <c r="A242" s="122"/>
      <c r="B242" s="149"/>
      <c r="C242" s="107"/>
      <c r="D242" s="144"/>
      <c r="E242" s="25" t="s">
        <v>191</v>
      </c>
      <c r="F242" s="23">
        <f t="shared" ref="F242:H245" si="121">F14+F68+F80+F116+F188</f>
        <v>10565.45397</v>
      </c>
      <c r="G242" s="71">
        <f t="shared" si="121"/>
        <v>0</v>
      </c>
      <c r="H242" s="71">
        <f t="shared" si="121"/>
        <v>0</v>
      </c>
      <c r="I242" s="71">
        <f>I14+I74+I80+I116+I188</f>
        <v>0</v>
      </c>
      <c r="J242" s="23">
        <f>J14+J68+J80+J116+J188</f>
        <v>10565.45397</v>
      </c>
      <c r="K242" s="71">
        <f>K14+K68+K80+K116+K188</f>
        <v>0</v>
      </c>
      <c r="L242" s="71">
        <f>L14+L68+L80+L116+L188</f>
        <v>0</v>
      </c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F242" s="33"/>
      <c r="AG242" s="33"/>
      <c r="AH242" s="33"/>
      <c r="AI242" s="33"/>
      <c r="AJ242" s="33"/>
      <c r="AK242" s="33"/>
      <c r="AL242" s="33"/>
      <c r="AM242" s="59"/>
      <c r="AN242" s="59"/>
      <c r="AO242" s="59"/>
      <c r="AP242" s="59"/>
      <c r="AQ242" s="59"/>
      <c r="AR242" s="39"/>
      <c r="AS242" s="39"/>
      <c r="AT242" s="39"/>
      <c r="AU242" s="39"/>
      <c r="AV242" s="39"/>
      <c r="AW242" s="39"/>
      <c r="AX242" s="39"/>
      <c r="AY242" s="39"/>
      <c r="AZ242" s="39"/>
    </row>
    <row r="243" spans="1:52" s="42" customFormat="1" ht="21.75" customHeight="1">
      <c r="A243" s="122"/>
      <c r="B243" s="149"/>
      <c r="C243" s="107"/>
      <c r="D243" s="144"/>
      <c r="E243" s="25" t="s">
        <v>57</v>
      </c>
      <c r="F243" s="23">
        <f t="shared" si="121"/>
        <v>15150.053960000001</v>
      </c>
      <c r="G243" s="23">
        <f t="shared" si="121"/>
        <v>462.43673999999999</v>
      </c>
      <c r="H243" s="23">
        <f t="shared" si="121"/>
        <v>13484.10122</v>
      </c>
      <c r="I243" s="23">
        <f>I15+I75+I81+I117+I189</f>
        <v>861.88882000000001</v>
      </c>
      <c r="J243" s="23">
        <f>J15+J69+J81+J117+J189</f>
        <v>125.62718</v>
      </c>
      <c r="K243" s="71">
        <f>K15+K69+K81+K117+K189</f>
        <v>108</v>
      </c>
      <c r="L243" s="71">
        <f>L15+L69+L81+L117+L189</f>
        <v>108</v>
      </c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F243" s="33"/>
      <c r="AG243" s="33"/>
      <c r="AH243" s="33"/>
      <c r="AI243" s="33"/>
      <c r="AJ243" s="33"/>
      <c r="AK243" s="33"/>
      <c r="AL243" s="33"/>
      <c r="AM243" s="59"/>
      <c r="AN243" s="59"/>
      <c r="AO243" s="59"/>
      <c r="AP243" s="59"/>
      <c r="AQ243" s="59"/>
      <c r="AR243" s="39"/>
      <c r="AS243" s="39"/>
      <c r="AT243" s="39"/>
      <c r="AU243" s="39"/>
      <c r="AV243" s="39"/>
      <c r="AW243" s="39"/>
      <c r="AX243" s="39"/>
      <c r="AY243" s="39"/>
      <c r="AZ243" s="39"/>
    </row>
    <row r="244" spans="1:52" s="42" customFormat="1" ht="21.75" customHeight="1">
      <c r="A244" s="122"/>
      <c r="B244" s="149"/>
      <c r="C244" s="107"/>
      <c r="D244" s="144"/>
      <c r="E244" s="25" t="s">
        <v>58</v>
      </c>
      <c r="F244" s="23">
        <f t="shared" si="121"/>
        <v>1248513.2664599998</v>
      </c>
      <c r="G244" s="23">
        <f t="shared" si="121"/>
        <v>175682.71400000001</v>
      </c>
      <c r="H244" s="23">
        <f t="shared" si="121"/>
        <v>219947.56200000001</v>
      </c>
      <c r="I244" s="23">
        <f>I16+I70+I82+I118+I190</f>
        <v>213648.32852999997</v>
      </c>
      <c r="J244" s="23">
        <f>J16+J70+J82+J118+J190+J112+J178</f>
        <v>204699.27593</v>
      </c>
      <c r="K244" s="71">
        <f>K16+K70+K82+K118+K190+K112+K178</f>
        <v>199357.86599999998</v>
      </c>
      <c r="L244" s="71">
        <f>L16+L70+L82+L118+L190+L112+L178</f>
        <v>235230.25</v>
      </c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F244" s="33"/>
      <c r="AG244" s="33"/>
      <c r="AH244" s="33"/>
      <c r="AI244" s="33"/>
      <c r="AJ244" s="33"/>
      <c r="AK244" s="33"/>
      <c r="AL244" s="33"/>
      <c r="AM244" s="59"/>
      <c r="AN244" s="59"/>
      <c r="AO244" s="59"/>
      <c r="AP244" s="59"/>
      <c r="AQ244" s="59"/>
      <c r="AR244" s="39"/>
      <c r="AS244" s="39"/>
      <c r="AT244" s="39"/>
      <c r="AU244" s="39"/>
      <c r="AV244" s="39"/>
      <c r="AW244" s="39"/>
      <c r="AX244" s="39"/>
      <c r="AY244" s="39"/>
      <c r="AZ244" s="39"/>
    </row>
    <row r="245" spans="1:52" s="58" customFormat="1" ht="21.75" customHeight="1">
      <c r="A245" s="128"/>
      <c r="B245" s="150"/>
      <c r="C245" s="108"/>
      <c r="D245" s="145"/>
      <c r="E245" s="25" t="s">
        <v>59</v>
      </c>
      <c r="F245" s="13">
        <f t="shared" si="121"/>
        <v>0</v>
      </c>
      <c r="G245" s="23">
        <f t="shared" si="121"/>
        <v>0</v>
      </c>
      <c r="H245" s="23">
        <f t="shared" si="121"/>
        <v>0</v>
      </c>
      <c r="I245" s="23">
        <f>I17+I71+I83+I119+I191</f>
        <v>0</v>
      </c>
      <c r="J245" s="23">
        <f>J17+J71+J83+J119+J191</f>
        <v>0</v>
      </c>
      <c r="K245" s="71">
        <f>K17+K71+K83+K119+K191</f>
        <v>0</v>
      </c>
      <c r="L245" s="71">
        <f>L17+L71+L83+L119+L191</f>
        <v>0</v>
      </c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F245" s="33"/>
      <c r="AG245" s="33"/>
      <c r="AH245" s="33"/>
      <c r="AI245" s="33"/>
      <c r="AJ245" s="33"/>
      <c r="AK245" s="33"/>
      <c r="AL245" s="33"/>
      <c r="AM245" s="60"/>
      <c r="AN245" s="60"/>
      <c r="AO245" s="60"/>
      <c r="AP245" s="60"/>
      <c r="AQ245" s="60"/>
      <c r="AR245" s="55"/>
      <c r="AS245" s="55"/>
      <c r="AT245" s="55"/>
      <c r="AU245" s="55"/>
      <c r="AV245" s="55"/>
      <c r="AW245" s="55"/>
      <c r="AX245" s="55"/>
      <c r="AY245" s="55"/>
      <c r="AZ245" s="55"/>
    </row>
    <row r="246" spans="1:52" s="33" customFormat="1" ht="12.75" customHeight="1">
      <c r="A246" s="31"/>
      <c r="B246" s="31"/>
      <c r="C246" s="31"/>
      <c r="D246" s="31"/>
      <c r="E246" s="31"/>
      <c r="F246" s="31"/>
      <c r="G246" s="31"/>
      <c r="H246" s="31"/>
      <c r="I246" s="31"/>
      <c r="J246" s="31"/>
      <c r="K246" s="68"/>
      <c r="L246" s="68"/>
    </row>
    <row r="247" spans="1:52" s="33" customFormat="1" ht="12" customHeight="1">
      <c r="A247" s="31"/>
      <c r="B247" s="31"/>
      <c r="C247" s="31"/>
      <c r="D247" s="31"/>
      <c r="E247" s="31"/>
      <c r="F247" s="31"/>
      <c r="G247" s="31"/>
      <c r="H247" s="31"/>
      <c r="I247" s="31"/>
      <c r="J247" s="31"/>
      <c r="K247" s="68"/>
      <c r="L247" s="68"/>
    </row>
    <row r="248" spans="1:52" s="81" customFormat="1" ht="15" customHeight="1">
      <c r="B248" s="82" t="s">
        <v>147</v>
      </c>
      <c r="C248" s="83"/>
      <c r="D248" s="84" t="s">
        <v>148</v>
      </c>
      <c r="E248" s="84"/>
      <c r="F248" s="84"/>
      <c r="G248" s="84"/>
      <c r="H248" s="85"/>
      <c r="I248" s="86"/>
      <c r="J248" s="87"/>
      <c r="K248" s="87"/>
      <c r="L248" s="88"/>
      <c r="M248" s="88"/>
      <c r="N248" s="88"/>
      <c r="O248" s="88"/>
      <c r="P248" s="88"/>
      <c r="Q248" s="88"/>
      <c r="R248" s="88"/>
    </row>
    <row r="249" spans="1:52" s="81" customFormat="1" ht="15.75">
      <c r="B249" s="89"/>
      <c r="C249" s="89"/>
      <c r="D249" s="90" t="s">
        <v>150</v>
      </c>
      <c r="E249" s="90"/>
      <c r="F249" s="90"/>
      <c r="G249" s="90"/>
      <c r="H249" s="91"/>
      <c r="J249" s="88"/>
      <c r="K249" s="86" t="s">
        <v>149</v>
      </c>
      <c r="L249" s="92"/>
      <c r="M249" s="88"/>
      <c r="N249" s="88"/>
      <c r="O249" s="88"/>
      <c r="P249" s="88"/>
      <c r="Q249" s="88"/>
      <c r="R249" s="88"/>
    </row>
    <row r="250" spans="1:52" s="78" customFormat="1" ht="12.75">
      <c r="B250" s="79"/>
      <c r="C250" s="79"/>
      <c r="D250" s="79"/>
      <c r="E250" s="79"/>
      <c r="F250" s="79"/>
      <c r="G250" s="79"/>
      <c r="H250" s="79"/>
      <c r="J250" s="93"/>
      <c r="K250" s="80"/>
      <c r="L250" s="80"/>
      <c r="M250" s="80"/>
      <c r="N250" s="80"/>
      <c r="O250" s="80"/>
      <c r="P250" s="80"/>
      <c r="Q250" s="80"/>
      <c r="R250" s="80"/>
    </row>
    <row r="251" spans="1:52" s="78" customFormat="1" ht="12.75">
      <c r="B251" s="79"/>
      <c r="C251" s="79"/>
      <c r="D251" s="79"/>
      <c r="E251" s="79"/>
      <c r="F251" s="79"/>
      <c r="G251" s="79"/>
      <c r="H251" s="79"/>
      <c r="I251" s="94"/>
      <c r="J251" s="94"/>
      <c r="K251" s="94"/>
      <c r="L251" s="80"/>
      <c r="M251" s="80"/>
      <c r="N251" s="80"/>
      <c r="O251" s="80"/>
      <c r="P251" s="80"/>
      <c r="Q251" s="80"/>
      <c r="R251" s="80"/>
    </row>
    <row r="252" spans="1:52" s="33" customFormat="1" ht="21.75" customHeight="1">
      <c r="F252" s="37"/>
      <c r="H252" s="61"/>
      <c r="I252" s="61"/>
      <c r="J252" s="61"/>
      <c r="K252" s="69"/>
      <c r="L252" s="69"/>
    </row>
    <row r="253" spans="1:52" s="33" customFormat="1" ht="21.75" customHeight="1">
      <c r="F253" s="37"/>
      <c r="H253" s="61"/>
      <c r="I253" s="61"/>
      <c r="J253" s="61"/>
      <c r="K253" s="69"/>
      <c r="L253" s="69"/>
    </row>
    <row r="254" spans="1:52" s="33" customFormat="1" ht="21.75" customHeight="1">
      <c r="F254" s="37"/>
      <c r="H254" s="61"/>
      <c r="I254" s="61"/>
      <c r="J254" s="61"/>
      <c r="K254" s="69"/>
      <c r="L254" s="69"/>
    </row>
    <row r="255" spans="1:52" s="33" customFormat="1" ht="21.75" customHeight="1">
      <c r="F255" s="37"/>
      <c r="H255" s="61"/>
      <c r="I255" s="61"/>
      <c r="J255" s="61"/>
      <c r="K255" s="69"/>
      <c r="L255" s="69"/>
    </row>
    <row r="256" spans="1:52" s="33" customFormat="1" ht="21.75" customHeight="1">
      <c r="F256" s="37"/>
      <c r="H256" s="61"/>
      <c r="I256" s="61"/>
      <c r="J256" s="61"/>
      <c r="K256" s="69"/>
      <c r="L256" s="69"/>
    </row>
    <row r="257" spans="1:52" s="33" customFormat="1" ht="21.75" customHeight="1">
      <c r="F257" s="37"/>
      <c r="H257" s="61"/>
      <c r="I257" s="61"/>
      <c r="J257" s="61"/>
      <c r="K257" s="69"/>
      <c r="L257" s="69"/>
    </row>
    <row r="258" spans="1:52" s="33" customFormat="1" ht="21.75" customHeight="1">
      <c r="F258" s="37"/>
      <c r="H258" s="61"/>
      <c r="I258" s="61"/>
      <c r="J258" s="61"/>
      <c r="K258" s="69"/>
      <c r="L258" s="69"/>
    </row>
    <row r="259" spans="1:52" s="33" customFormat="1" ht="21.75" customHeight="1">
      <c r="F259" s="37"/>
      <c r="H259" s="61"/>
      <c r="I259" s="61"/>
      <c r="J259" s="61"/>
      <c r="K259" s="69"/>
      <c r="L259" s="69"/>
    </row>
    <row r="260" spans="1:52" s="33" customFormat="1" ht="21.75" customHeight="1">
      <c r="F260" s="37"/>
      <c r="H260" s="61"/>
      <c r="I260" s="61"/>
      <c r="J260" s="61"/>
      <c r="K260" s="69"/>
      <c r="L260" s="69"/>
    </row>
    <row r="261" spans="1:52" s="33" customFormat="1" ht="21.75" customHeight="1">
      <c r="F261" s="37"/>
      <c r="H261" s="61"/>
      <c r="I261" s="61"/>
      <c r="J261" s="61"/>
      <c r="K261" s="69"/>
      <c r="L261" s="69"/>
    </row>
    <row r="262" spans="1:52" s="33" customFormat="1" ht="21.75" customHeight="1">
      <c r="F262" s="37"/>
      <c r="H262" s="61"/>
      <c r="I262" s="61"/>
      <c r="J262" s="61"/>
      <c r="K262" s="69"/>
      <c r="L262" s="69"/>
    </row>
    <row r="263" spans="1:52" s="33" customFormat="1" ht="21.75" customHeight="1">
      <c r="F263" s="37"/>
      <c r="H263" s="61"/>
      <c r="I263" s="61"/>
      <c r="J263" s="61"/>
      <c r="K263" s="69"/>
      <c r="L263" s="69"/>
    </row>
    <row r="264" spans="1:52" s="33" customFormat="1" ht="21.75" customHeight="1">
      <c r="F264" s="37"/>
      <c r="H264" s="61"/>
      <c r="I264" s="61"/>
      <c r="J264" s="61"/>
      <c r="K264" s="69"/>
      <c r="L264" s="69"/>
    </row>
    <row r="265" spans="1:52" s="33" customFormat="1" ht="21.75" customHeight="1">
      <c r="F265" s="37"/>
      <c r="H265" s="61"/>
      <c r="I265" s="61"/>
      <c r="J265" s="61"/>
      <c r="K265" s="69"/>
      <c r="L265" s="69"/>
    </row>
    <row r="266" spans="1:52" s="33" customFormat="1" ht="21.75" customHeight="1">
      <c r="F266" s="37"/>
      <c r="H266" s="61"/>
      <c r="I266" s="61"/>
      <c r="J266" s="61"/>
      <c r="K266" s="69"/>
      <c r="L266" s="69"/>
    </row>
    <row r="267" spans="1:52" s="33" customFormat="1" ht="21.75" customHeight="1">
      <c r="F267" s="37"/>
      <c r="H267" s="61"/>
      <c r="I267" s="61"/>
      <c r="J267" s="61"/>
      <c r="K267" s="69"/>
      <c r="L267" s="69"/>
    </row>
    <row r="268" spans="1:52" s="63" customFormat="1" ht="21.75" customHeight="1">
      <c r="A268" s="62"/>
      <c r="F268" s="64"/>
      <c r="H268" s="61"/>
      <c r="I268" s="61"/>
      <c r="J268" s="61"/>
      <c r="K268" s="69"/>
      <c r="L268" s="69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F268" s="33"/>
      <c r="AG268" s="33"/>
      <c r="AH268" s="33"/>
      <c r="AI268" s="33"/>
      <c r="AJ268" s="33"/>
      <c r="AK268" s="33"/>
      <c r="AL268" s="33"/>
      <c r="AM268" s="33"/>
      <c r="AN268" s="33"/>
      <c r="AO268" s="33"/>
      <c r="AP268" s="33"/>
      <c r="AQ268" s="33"/>
      <c r="AR268" s="33"/>
      <c r="AS268" s="33"/>
      <c r="AT268" s="33"/>
      <c r="AU268" s="33"/>
      <c r="AV268" s="33"/>
      <c r="AW268" s="33"/>
      <c r="AX268" s="33"/>
      <c r="AY268" s="33"/>
      <c r="AZ268" s="33"/>
    </row>
    <row r="269" spans="1:52" s="63" customFormat="1" ht="21.75" customHeight="1">
      <c r="A269" s="62"/>
      <c r="F269" s="64"/>
      <c r="H269" s="61"/>
      <c r="I269" s="61"/>
      <c r="J269" s="61"/>
      <c r="K269" s="69"/>
      <c r="L269" s="69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F269" s="33"/>
      <c r="AG269" s="33"/>
      <c r="AH269" s="33"/>
      <c r="AI269" s="33"/>
      <c r="AJ269" s="33"/>
      <c r="AK269" s="33"/>
      <c r="AL269" s="33"/>
      <c r="AM269" s="33"/>
      <c r="AN269" s="33"/>
      <c r="AO269" s="33"/>
      <c r="AP269" s="33"/>
      <c r="AQ269" s="33"/>
      <c r="AR269" s="33"/>
      <c r="AS269" s="33"/>
      <c r="AT269" s="33"/>
      <c r="AU269" s="33"/>
      <c r="AV269" s="33"/>
      <c r="AW269" s="33"/>
      <c r="AX269" s="33"/>
      <c r="AY269" s="33"/>
      <c r="AZ269" s="33"/>
    </row>
    <row r="270" spans="1:52" s="63" customFormat="1" ht="21.75" customHeight="1">
      <c r="A270" s="62"/>
      <c r="F270" s="64"/>
      <c r="H270" s="61"/>
      <c r="I270" s="61"/>
      <c r="J270" s="61"/>
      <c r="K270" s="69"/>
      <c r="L270" s="69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F270" s="33"/>
      <c r="AG270" s="33"/>
      <c r="AH270" s="33"/>
      <c r="AI270" s="33"/>
      <c r="AJ270" s="33"/>
      <c r="AK270" s="33"/>
      <c r="AL270" s="33"/>
      <c r="AM270" s="33"/>
      <c r="AN270" s="33"/>
      <c r="AO270" s="33"/>
      <c r="AP270" s="33"/>
      <c r="AQ270" s="33"/>
      <c r="AR270" s="33"/>
      <c r="AS270" s="33"/>
      <c r="AT270" s="33"/>
      <c r="AU270" s="33"/>
      <c r="AV270" s="33"/>
      <c r="AW270" s="33"/>
      <c r="AX270" s="33"/>
      <c r="AY270" s="33"/>
      <c r="AZ270" s="33"/>
    </row>
    <row r="271" spans="1:52" s="63" customFormat="1" ht="21.75" customHeight="1">
      <c r="A271" s="62"/>
      <c r="F271" s="64"/>
      <c r="H271" s="61"/>
      <c r="I271" s="61"/>
      <c r="J271" s="61"/>
      <c r="K271" s="69"/>
      <c r="L271" s="69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F271" s="33"/>
      <c r="AG271" s="33"/>
      <c r="AH271" s="33"/>
      <c r="AI271" s="33"/>
      <c r="AJ271" s="33"/>
      <c r="AK271" s="33"/>
      <c r="AL271" s="33"/>
      <c r="AM271" s="33"/>
      <c r="AN271" s="33"/>
      <c r="AO271" s="33"/>
      <c r="AP271" s="33"/>
      <c r="AQ271" s="33"/>
      <c r="AR271" s="33"/>
      <c r="AS271" s="33"/>
      <c r="AT271" s="33"/>
      <c r="AU271" s="33"/>
      <c r="AV271" s="33"/>
      <c r="AW271" s="33"/>
      <c r="AX271" s="33"/>
      <c r="AY271" s="33"/>
      <c r="AZ271" s="33"/>
    </row>
    <row r="272" spans="1:52" s="63" customFormat="1" ht="21.75" customHeight="1">
      <c r="A272" s="62"/>
      <c r="F272" s="64"/>
      <c r="H272" s="61"/>
      <c r="I272" s="61"/>
      <c r="J272" s="61"/>
      <c r="K272" s="69"/>
      <c r="L272" s="69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F272" s="33"/>
      <c r="AG272" s="33"/>
      <c r="AH272" s="33"/>
      <c r="AI272" s="33"/>
      <c r="AJ272" s="33"/>
      <c r="AK272" s="33"/>
      <c r="AL272" s="33"/>
      <c r="AM272" s="33"/>
      <c r="AN272" s="33"/>
      <c r="AO272" s="33"/>
      <c r="AP272" s="33"/>
      <c r="AQ272" s="33"/>
      <c r="AR272" s="33"/>
      <c r="AS272" s="33"/>
      <c r="AT272" s="33"/>
      <c r="AU272" s="33"/>
      <c r="AV272" s="33"/>
      <c r="AW272" s="33"/>
      <c r="AX272" s="33"/>
      <c r="AY272" s="33"/>
      <c r="AZ272" s="33"/>
    </row>
    <row r="273" spans="1:52" s="63" customFormat="1" ht="21.75" customHeight="1">
      <c r="A273" s="62"/>
      <c r="F273" s="64"/>
      <c r="H273" s="61"/>
      <c r="I273" s="61"/>
      <c r="J273" s="61"/>
      <c r="K273" s="69"/>
      <c r="L273" s="69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F273" s="33"/>
      <c r="AG273" s="33"/>
      <c r="AH273" s="33"/>
      <c r="AI273" s="33"/>
      <c r="AJ273" s="33"/>
      <c r="AK273" s="33"/>
      <c r="AL273" s="33"/>
      <c r="AM273" s="33"/>
      <c r="AN273" s="33"/>
      <c r="AO273" s="33"/>
      <c r="AP273" s="33"/>
      <c r="AQ273" s="33"/>
      <c r="AR273" s="33"/>
      <c r="AS273" s="33"/>
      <c r="AT273" s="33"/>
      <c r="AU273" s="33"/>
      <c r="AV273" s="33"/>
      <c r="AW273" s="33"/>
      <c r="AX273" s="33"/>
      <c r="AY273" s="33"/>
      <c r="AZ273" s="33"/>
    </row>
    <row r="274" spans="1:52" s="63" customFormat="1" ht="21.75" customHeight="1">
      <c r="A274" s="62"/>
      <c r="F274" s="64"/>
      <c r="H274" s="61"/>
      <c r="I274" s="61"/>
      <c r="J274" s="61"/>
      <c r="K274" s="69"/>
      <c r="L274" s="69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F274" s="33"/>
      <c r="AG274" s="33"/>
      <c r="AH274" s="33"/>
      <c r="AI274" s="33"/>
      <c r="AJ274" s="33"/>
      <c r="AK274" s="33"/>
      <c r="AL274" s="33"/>
      <c r="AM274" s="33"/>
      <c r="AN274" s="33"/>
      <c r="AO274" s="33"/>
      <c r="AP274" s="33"/>
      <c r="AQ274" s="33"/>
      <c r="AR274" s="33"/>
      <c r="AS274" s="33"/>
      <c r="AT274" s="33"/>
      <c r="AU274" s="33"/>
      <c r="AV274" s="33"/>
      <c r="AW274" s="33"/>
      <c r="AX274" s="33"/>
      <c r="AY274" s="33"/>
      <c r="AZ274" s="33"/>
    </row>
  </sheetData>
  <autoFilter ref="A9:I245"/>
  <mergeCells count="171">
    <mergeCell ref="D12:D17"/>
    <mergeCell ref="A228:A233"/>
    <mergeCell ref="B228:B233"/>
    <mergeCell ref="C228:C233"/>
    <mergeCell ref="D228:D233"/>
    <mergeCell ref="A180:A185"/>
    <mergeCell ref="B180:B185"/>
    <mergeCell ref="C180:C185"/>
    <mergeCell ref="D180:D185"/>
    <mergeCell ref="A60:A65"/>
    <mergeCell ref="B60:B65"/>
    <mergeCell ref="C60:C65"/>
    <mergeCell ref="D60:D65"/>
    <mergeCell ref="A222:A227"/>
    <mergeCell ref="B222:B227"/>
    <mergeCell ref="C222:C227"/>
    <mergeCell ref="D222:D227"/>
    <mergeCell ref="D114:D119"/>
    <mergeCell ref="D150:D155"/>
    <mergeCell ref="D156:D161"/>
    <mergeCell ref="D162:D167"/>
    <mergeCell ref="C138:C143"/>
    <mergeCell ref="D168:D173"/>
    <mergeCell ref="D138:D143"/>
    <mergeCell ref="B36:B41"/>
    <mergeCell ref="A42:A47"/>
    <mergeCell ref="A78:A83"/>
    <mergeCell ref="B78:B83"/>
    <mergeCell ref="C12:C17"/>
    <mergeCell ref="A12:A17"/>
    <mergeCell ref="B12:B17"/>
    <mergeCell ref="A30:A35"/>
    <mergeCell ref="B30:B35"/>
    <mergeCell ref="A18:A23"/>
    <mergeCell ref="B18:B23"/>
    <mergeCell ref="C18:C23"/>
    <mergeCell ref="A24:A29"/>
    <mergeCell ref="B24:B29"/>
    <mergeCell ref="C24:C29"/>
    <mergeCell ref="A72:A77"/>
    <mergeCell ref="B72:B77"/>
    <mergeCell ref="C72:C77"/>
    <mergeCell ref="C78:C83"/>
    <mergeCell ref="A36:A41"/>
    <mergeCell ref="B42:B47"/>
    <mergeCell ref="A54:A59"/>
    <mergeCell ref="D90:D95"/>
    <mergeCell ref="C108:C113"/>
    <mergeCell ref="D126:D131"/>
    <mergeCell ref="D132:D137"/>
    <mergeCell ref="D144:D149"/>
    <mergeCell ref="A102:A107"/>
    <mergeCell ref="B102:B107"/>
    <mergeCell ref="D102:D107"/>
    <mergeCell ref="C102:C107"/>
    <mergeCell ref="D120:D125"/>
    <mergeCell ref="D96:D101"/>
    <mergeCell ref="A96:A101"/>
    <mergeCell ref="B96:B101"/>
    <mergeCell ref="C96:C101"/>
    <mergeCell ref="A90:A95"/>
    <mergeCell ref="B90:B95"/>
    <mergeCell ref="C90:C95"/>
    <mergeCell ref="B132:B137"/>
    <mergeCell ref="B138:B143"/>
    <mergeCell ref="A108:A113"/>
    <mergeCell ref="B108:B113"/>
    <mergeCell ref="D240:D245"/>
    <mergeCell ref="D186:D191"/>
    <mergeCell ref="D192:D197"/>
    <mergeCell ref="D210:D215"/>
    <mergeCell ref="D216:D221"/>
    <mergeCell ref="D198:D203"/>
    <mergeCell ref="A240:A245"/>
    <mergeCell ref="C240:C245"/>
    <mergeCell ref="B240:B245"/>
    <mergeCell ref="A186:A191"/>
    <mergeCell ref="B186:B191"/>
    <mergeCell ref="C186:C191"/>
    <mergeCell ref="A210:A215"/>
    <mergeCell ref="A192:A197"/>
    <mergeCell ref="B192:B197"/>
    <mergeCell ref="C192:C197"/>
    <mergeCell ref="D108:D113"/>
    <mergeCell ref="A174:A179"/>
    <mergeCell ref="B174:B179"/>
    <mergeCell ref="C174:C179"/>
    <mergeCell ref="D174:D179"/>
    <mergeCell ref="A216:A221"/>
    <mergeCell ref="B216:B221"/>
    <mergeCell ref="C216:C221"/>
    <mergeCell ref="D204:D209"/>
    <mergeCell ref="B198:B203"/>
    <mergeCell ref="H9:H10"/>
    <mergeCell ref="D18:D23"/>
    <mergeCell ref="D24:D29"/>
    <mergeCell ref="C66:C71"/>
    <mergeCell ref="C48:C53"/>
    <mergeCell ref="D54:D59"/>
    <mergeCell ref="D66:D71"/>
    <mergeCell ref="C36:C41"/>
    <mergeCell ref="C30:C35"/>
    <mergeCell ref="C42:C47"/>
    <mergeCell ref="C54:C59"/>
    <mergeCell ref="A48:A53"/>
    <mergeCell ref="B48:B53"/>
    <mergeCell ref="C144:C149"/>
    <mergeCell ref="B144:B149"/>
    <mergeCell ref="A138:A143"/>
    <mergeCell ref="B126:B131"/>
    <mergeCell ref="C150:C155"/>
    <mergeCell ref="A144:A149"/>
    <mergeCell ref="I9:I10"/>
    <mergeCell ref="A7:A10"/>
    <mergeCell ref="B7:B10"/>
    <mergeCell ref="C7:C10"/>
    <mergeCell ref="D7:D10"/>
    <mergeCell ref="E7:E10"/>
    <mergeCell ref="F7:F10"/>
    <mergeCell ref="G7:L8"/>
    <mergeCell ref="K9:K10"/>
    <mergeCell ref="J9:J10"/>
    <mergeCell ref="G9:G10"/>
    <mergeCell ref="A234:A239"/>
    <mergeCell ref="B234:B239"/>
    <mergeCell ref="C234:C239"/>
    <mergeCell ref="D234:D239"/>
    <mergeCell ref="D30:D35"/>
    <mergeCell ref="D36:D41"/>
    <mergeCell ref="D42:D47"/>
    <mergeCell ref="D48:D53"/>
    <mergeCell ref="A84:A89"/>
    <mergeCell ref="B84:B89"/>
    <mergeCell ref="C84:C89"/>
    <mergeCell ref="A66:A71"/>
    <mergeCell ref="B66:B71"/>
    <mergeCell ref="C198:C203"/>
    <mergeCell ref="B168:B173"/>
    <mergeCell ref="C168:C173"/>
    <mergeCell ref="C162:C167"/>
    <mergeCell ref="A162:A167"/>
    <mergeCell ref="B162:B167"/>
    <mergeCell ref="C126:C131"/>
    <mergeCell ref="A132:A137"/>
    <mergeCell ref="B210:B215"/>
    <mergeCell ref="C210:C215"/>
    <mergeCell ref="A198:A203"/>
    <mergeCell ref="A4:L6"/>
    <mergeCell ref="G1:L3"/>
    <mergeCell ref="L9:L10"/>
    <mergeCell ref="A204:A209"/>
    <mergeCell ref="B204:B209"/>
    <mergeCell ref="C204:C209"/>
    <mergeCell ref="A120:A125"/>
    <mergeCell ref="B120:B125"/>
    <mergeCell ref="C120:C125"/>
    <mergeCell ref="A114:A119"/>
    <mergeCell ref="B114:B119"/>
    <mergeCell ref="C114:C119"/>
    <mergeCell ref="A168:A173"/>
    <mergeCell ref="C132:C137"/>
    <mergeCell ref="A150:A155"/>
    <mergeCell ref="B150:B155"/>
    <mergeCell ref="A156:A161"/>
    <mergeCell ref="B156:B161"/>
    <mergeCell ref="C156:C161"/>
    <mergeCell ref="A126:A131"/>
    <mergeCell ref="D84:D89"/>
    <mergeCell ref="D72:D77"/>
    <mergeCell ref="D78:D83"/>
    <mergeCell ref="B54:B59"/>
  </mergeCells>
  <pageMargins left="0.9055118110236221" right="0.9055118110236221" top="0.94488188976377963" bottom="0.94488188976377963" header="0.31496062992125984" footer="0.31496062992125984"/>
  <pageSetup paperSize="9" scale="63" fitToHeight="0" orientation="landscape" r:id="rId1"/>
  <rowBreaks count="8" manualBreakCount="8">
    <brk id="29" max="11" man="1"/>
    <brk id="59" max="11" man="1"/>
    <brk id="95" max="11" man="1"/>
    <brk id="125" max="11" man="1"/>
    <brk id="155" max="11" man="1"/>
    <brk id="185" max="11" man="1"/>
    <brk id="209" max="11" man="1"/>
    <brk id="233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Лист2!Область_печати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2023-10-09T09:13:10Z</dcterms:modified>
</cp:coreProperties>
</file>